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Norrell Spreadsheets &amp; Docs\2014\"/>
    </mc:Choice>
  </mc:AlternateContent>
  <bookViews>
    <workbookView xWindow="276" yWindow="0" windowWidth="24024" windowHeight="14676" tabRatio="837"/>
  </bookViews>
  <sheets>
    <sheet name="data" sheetId="2" r:id="rId1"/>
  </sheets>
  <externalReferences>
    <externalReference r:id="rId2"/>
  </externalReferences>
  <definedNames>
    <definedName name="_xlnm.Print_Area" localSheetId="0">data!$A$6:$K$42</definedName>
    <definedName name="_xlnm.Print_Titles" localSheetId="0">data!$1:$5</definedName>
  </definedNames>
  <calcPr calcId="15251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9" i="2" l="1"/>
  <c r="Y79" i="2"/>
  <c r="Z78" i="2"/>
  <c r="Y78" i="2"/>
  <c r="Z77" i="2"/>
  <c r="Y77" i="2"/>
  <c r="Z76" i="2"/>
  <c r="Y76" i="2"/>
  <c r="Z75" i="2"/>
  <c r="Y75" i="2"/>
  <c r="Z74" i="2"/>
  <c r="Y74" i="2"/>
  <c r="Z73" i="2"/>
  <c r="Y73" i="2"/>
  <c r="Z72" i="2"/>
  <c r="Y72" i="2"/>
  <c r="Z71" i="2"/>
  <c r="Y71" i="2"/>
  <c r="Z70" i="2"/>
  <c r="Y70" i="2"/>
  <c r="Z69" i="2"/>
  <c r="Y69" i="2"/>
  <c r="Y81" i="2" s="1"/>
  <c r="Z68" i="2"/>
  <c r="Y68" i="2"/>
  <c r="D54" i="2"/>
  <c r="D55" i="2"/>
  <c r="D56" i="2" s="1"/>
  <c r="G65" i="2"/>
  <c r="F75" i="2" s="1"/>
  <c r="F74" i="2"/>
  <c r="F70" i="2"/>
  <c r="C65" i="2"/>
  <c r="B75" i="2" s="1"/>
  <c r="B74" i="2"/>
  <c r="B70" i="2"/>
  <c r="D66" i="2"/>
  <c r="G66" i="2"/>
  <c r="C66" i="2"/>
  <c r="R82" i="2"/>
  <c r="R87" i="2" s="1"/>
  <c r="R83" i="2"/>
  <c r="R84" i="2"/>
  <c r="R86" i="2" s="1"/>
  <c r="O83" i="2"/>
  <c r="O84" i="2"/>
  <c r="O87" i="2" s="1"/>
  <c r="D40" i="2"/>
  <c r="D41" i="2"/>
  <c r="E30" i="2"/>
  <c r="F30" i="2"/>
  <c r="E31" i="2"/>
  <c r="F31" i="2"/>
  <c r="E32" i="2"/>
  <c r="F32" i="2"/>
  <c r="E33" i="2"/>
  <c r="F33" i="2"/>
  <c r="D34" i="2"/>
  <c r="E34" i="2"/>
  <c r="F34" i="2" s="1"/>
  <c r="G41" i="2" s="1"/>
  <c r="D35" i="2"/>
  <c r="E35" i="2" s="1"/>
  <c r="F35" i="2" s="1"/>
  <c r="D36" i="2"/>
  <c r="E36" i="2"/>
  <c r="F36" i="2" s="1"/>
  <c r="E38" i="2"/>
  <c r="F38" i="2" s="1"/>
  <c r="E39" i="2"/>
  <c r="F39" i="2" s="1"/>
  <c r="C41" i="2"/>
  <c r="B23" i="2"/>
  <c r="C29" i="2"/>
  <c r="E18" i="2"/>
  <c r="F18" i="2"/>
  <c r="E19" i="2"/>
  <c r="F19" i="2"/>
  <c r="E20" i="2"/>
  <c r="F20" i="2"/>
  <c r="E21" i="2"/>
  <c r="F21" i="2"/>
  <c r="E22" i="2"/>
  <c r="F22" i="2"/>
  <c r="D23" i="2"/>
  <c r="E23" i="2"/>
  <c r="F23" i="2" s="1"/>
  <c r="E25" i="2"/>
  <c r="F25" i="2" s="1"/>
  <c r="E26" i="2"/>
  <c r="F26" i="2" s="1"/>
  <c r="G37" i="2" s="1"/>
  <c r="E27" i="2"/>
  <c r="F27" i="2" s="1"/>
  <c r="E28" i="2"/>
  <c r="F28" i="2" s="1"/>
  <c r="G39" i="2" s="1"/>
  <c r="K39" i="2" s="1"/>
  <c r="E29" i="2"/>
  <c r="F29" i="2" s="1"/>
  <c r="Z81" i="2"/>
  <c r="C39" i="2"/>
  <c r="C38" i="2"/>
  <c r="E14" i="2"/>
  <c r="F14" i="2" s="1"/>
  <c r="E15" i="2"/>
  <c r="F15" i="2" s="1"/>
  <c r="G26" i="2" s="1"/>
  <c r="E16" i="2"/>
  <c r="F16" i="2" s="1"/>
  <c r="E17" i="2"/>
  <c r="F17" i="2" s="1"/>
  <c r="G28" i="2" s="1"/>
  <c r="C37" i="2"/>
  <c r="E13" i="2"/>
  <c r="B13" i="2"/>
  <c r="F13" i="2" s="1"/>
  <c r="C36" i="2"/>
  <c r="E12" i="2"/>
  <c r="B12" i="2"/>
  <c r="F12" i="2" s="1"/>
  <c r="C35" i="2"/>
  <c r="E11" i="2"/>
  <c r="B11" i="2"/>
  <c r="F11" i="2"/>
  <c r="E10" i="2"/>
  <c r="B10" i="2"/>
  <c r="F10" i="2" s="1"/>
  <c r="C33" i="2"/>
  <c r="E9" i="2"/>
  <c r="B9" i="2"/>
  <c r="F9" i="2"/>
  <c r="C32" i="2"/>
  <c r="E8" i="2"/>
  <c r="B8" i="2"/>
  <c r="F8" i="2" s="1"/>
  <c r="E7" i="2"/>
  <c r="B7" i="2"/>
  <c r="F7" i="2" s="1"/>
  <c r="C30" i="2"/>
  <c r="C27" i="2"/>
  <c r="C25" i="2"/>
  <c r="B6" i="2"/>
  <c r="C17" i="2" s="1"/>
  <c r="C16" i="2"/>
  <c r="C18" i="2"/>
  <c r="C40" i="2"/>
  <c r="C14" i="2"/>
  <c r="C23" i="2"/>
  <c r="E40" i="2"/>
  <c r="E41" i="2"/>
  <c r="C20" i="2"/>
  <c r="C12" i="2"/>
  <c r="C21" i="2"/>
  <c r="C26" i="2"/>
  <c r="C28" i="2"/>
  <c r="C31" i="2"/>
  <c r="C34" i="2"/>
  <c r="E24" i="2"/>
  <c r="F24" i="2" s="1"/>
  <c r="G35" i="2" s="1"/>
  <c r="E37" i="2"/>
  <c r="F37" i="2"/>
  <c r="G60" i="2"/>
  <c r="C63" i="2"/>
  <c r="C61" i="2"/>
  <c r="C59" i="2"/>
  <c r="C57" i="2"/>
  <c r="C64" i="2"/>
  <c r="C62" i="2"/>
  <c r="C60" i="2"/>
  <c r="C58" i="2"/>
  <c r="C54" i="2"/>
  <c r="C55" i="2"/>
  <c r="C56" i="2"/>
  <c r="G61" i="2"/>
  <c r="G54" i="2"/>
  <c r="G63" i="2"/>
  <c r="G57" i="2"/>
  <c r="G58" i="2"/>
  <c r="G64" i="2"/>
  <c r="G59" i="2"/>
  <c r="G55" i="2"/>
  <c r="G56" i="2"/>
  <c r="G62" i="2"/>
  <c r="K54" i="2"/>
  <c r="E54" i="2"/>
  <c r="E55" i="2"/>
  <c r="H28" i="2" l="1"/>
  <c r="K28" i="2"/>
  <c r="H35" i="2"/>
  <c r="G20" i="2"/>
  <c r="G21" i="2"/>
  <c r="G33" i="2"/>
  <c r="G34" i="2"/>
  <c r="G32" i="2"/>
  <c r="G29" i="2"/>
  <c r="G19" i="2"/>
  <c r="G24" i="2"/>
  <c r="G27" i="2"/>
  <c r="I28" i="2" s="1"/>
  <c r="G38" i="2"/>
  <c r="K38" i="2" s="1"/>
  <c r="H26" i="2"/>
  <c r="I26" i="2"/>
  <c r="K26" i="2"/>
  <c r="K41" i="2"/>
  <c r="G22" i="2"/>
  <c r="G23" i="2"/>
  <c r="J37" i="2"/>
  <c r="H37" i="2"/>
  <c r="K37" i="2"/>
  <c r="E56" i="2"/>
  <c r="K56" i="2"/>
  <c r="D57" i="2"/>
  <c r="G18" i="2"/>
  <c r="G25" i="2"/>
  <c r="G40" i="2"/>
  <c r="K40" i="2" s="1"/>
  <c r="G36" i="2"/>
  <c r="G31" i="2"/>
  <c r="K35" i="2"/>
  <c r="C11" i="2"/>
  <c r="C10" i="2"/>
  <c r="C9" i="2"/>
  <c r="O86" i="2"/>
  <c r="B68" i="2"/>
  <c r="B72" i="2"/>
  <c r="B76" i="2"/>
  <c r="F68" i="2"/>
  <c r="F72" i="2"/>
  <c r="F76" i="2"/>
  <c r="K65" i="2"/>
  <c r="K55" i="2"/>
  <c r="G30" i="2"/>
  <c r="C15" i="2"/>
  <c r="C19" i="2"/>
  <c r="C22" i="2"/>
  <c r="C8" i="2"/>
  <c r="E66" i="2"/>
  <c r="K66" i="2"/>
  <c r="B69" i="2"/>
  <c r="B73" i="2"/>
  <c r="B77" i="2"/>
  <c r="F69" i="2"/>
  <c r="F73" i="2"/>
  <c r="F77" i="2"/>
  <c r="C7" i="2"/>
  <c r="C24" i="2"/>
  <c r="C6" i="2"/>
  <c r="C13" i="2"/>
  <c r="B67" i="2"/>
  <c r="B71" i="2"/>
  <c r="F67" i="2"/>
  <c r="F71" i="2"/>
  <c r="H29" i="2" l="1"/>
  <c r="K29" i="2"/>
  <c r="I29" i="2"/>
  <c r="J29" i="2"/>
  <c r="H21" i="2"/>
  <c r="I21" i="2"/>
  <c r="K21" i="2"/>
  <c r="J21" i="2"/>
  <c r="C76" i="2"/>
  <c r="C72" i="2"/>
  <c r="C68" i="2"/>
  <c r="C71" i="2"/>
  <c r="C74" i="2"/>
  <c r="C70" i="2"/>
  <c r="C67" i="2"/>
  <c r="C77" i="2"/>
  <c r="C73" i="2"/>
  <c r="C69" i="2"/>
  <c r="C75" i="2"/>
  <c r="D67" i="2"/>
  <c r="H18" i="2"/>
  <c r="I18" i="2"/>
  <c r="K18" i="2"/>
  <c r="J18" i="2"/>
  <c r="H23" i="2"/>
  <c r="J23" i="2"/>
  <c r="K23" i="2"/>
  <c r="I23" i="2"/>
  <c r="I24" i="2"/>
  <c r="H24" i="2"/>
  <c r="K24" i="2"/>
  <c r="J24" i="2"/>
  <c r="H34" i="2"/>
  <c r="K34" i="2"/>
  <c r="J34" i="2"/>
  <c r="I34" i="2"/>
  <c r="I35" i="2"/>
  <c r="I30" i="2"/>
  <c r="H30" i="2"/>
  <c r="K30" i="2"/>
  <c r="J30" i="2"/>
  <c r="I36" i="2"/>
  <c r="H36" i="2"/>
  <c r="K36" i="2"/>
  <c r="J36" i="2"/>
  <c r="I37" i="2"/>
  <c r="I22" i="2"/>
  <c r="H22" i="2"/>
  <c r="J22" i="2"/>
  <c r="K22" i="2"/>
  <c r="H19" i="2"/>
  <c r="I19" i="2"/>
  <c r="J19" i="2"/>
  <c r="K19" i="2"/>
  <c r="H33" i="2"/>
  <c r="K33" i="2"/>
  <c r="I33" i="2"/>
  <c r="J33" i="2"/>
  <c r="J35" i="2"/>
  <c r="G76" i="2"/>
  <c r="G74" i="2"/>
  <c r="G70" i="2"/>
  <c r="G68" i="2"/>
  <c r="G77" i="2"/>
  <c r="G75" i="2"/>
  <c r="G73" i="2"/>
  <c r="G71" i="2"/>
  <c r="G69" i="2"/>
  <c r="G67" i="2"/>
  <c r="G72" i="2"/>
  <c r="D58" i="2"/>
  <c r="K57" i="2"/>
  <c r="E57" i="2"/>
  <c r="I31" i="2"/>
  <c r="J31" i="2"/>
  <c r="K31" i="2"/>
  <c r="H31" i="2"/>
  <c r="H25" i="2"/>
  <c r="I25" i="2"/>
  <c r="J25" i="2"/>
  <c r="K25" i="2"/>
  <c r="I27" i="2"/>
  <c r="J27" i="2"/>
  <c r="K27" i="2"/>
  <c r="H27" i="2"/>
  <c r="H32" i="2"/>
  <c r="K32" i="2"/>
  <c r="J32" i="2"/>
  <c r="I32" i="2"/>
  <c r="J20" i="2"/>
  <c r="H20" i="2"/>
  <c r="K20" i="2"/>
  <c r="I20" i="2"/>
  <c r="J28" i="2"/>
  <c r="J26" i="2"/>
  <c r="K67" i="2" l="1"/>
  <c r="D68" i="2"/>
  <c r="E67" i="2"/>
  <c r="E58" i="2"/>
  <c r="D59" i="2"/>
  <c r="K58" i="2"/>
  <c r="E68" i="2" l="1"/>
  <c r="D69" i="2"/>
  <c r="K68" i="2"/>
  <c r="D60" i="2"/>
  <c r="K59" i="2"/>
  <c r="E59" i="2"/>
  <c r="K69" i="2" l="1"/>
  <c r="D70" i="2"/>
  <c r="E69" i="2"/>
  <c r="E60" i="2"/>
  <c r="K60" i="2"/>
  <c r="D61" i="2"/>
  <c r="D62" i="2" l="1"/>
  <c r="K61" i="2"/>
  <c r="E61" i="2"/>
  <c r="D71" i="2"/>
  <c r="K70" i="2"/>
  <c r="E70" i="2"/>
  <c r="E62" i="2" l="1"/>
  <c r="D63" i="2"/>
  <c r="K62" i="2"/>
  <c r="K71" i="2"/>
  <c r="D72" i="2"/>
  <c r="E71" i="2"/>
  <c r="D64" i="2" l="1"/>
  <c r="K63" i="2"/>
  <c r="E63" i="2"/>
  <c r="E72" i="2"/>
  <c r="D73" i="2"/>
  <c r="K72" i="2"/>
  <c r="K73" i="2" l="1"/>
  <c r="D74" i="2"/>
  <c r="E73" i="2"/>
  <c r="E64" i="2"/>
  <c r="K64" i="2"/>
  <c r="E65" i="2"/>
  <c r="D75" i="2" l="1"/>
  <c r="K74" i="2"/>
  <c r="E74" i="2"/>
  <c r="K75" i="2" l="1"/>
  <c r="D76" i="2"/>
  <c r="E75" i="2"/>
  <c r="E76" i="2" l="1"/>
  <c r="D77" i="2"/>
  <c r="K76" i="2"/>
  <c r="K77" i="2" l="1"/>
  <c r="E77" i="2"/>
</calcChain>
</file>

<file path=xl/sharedStrings.xml><?xml version="1.0" encoding="utf-8"?>
<sst xmlns="http://schemas.openxmlformats.org/spreadsheetml/2006/main" count="81" uniqueCount="46">
  <si>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</si>
  <si>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</si>
  <si>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</si>
  <si>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</si>
  <si>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</si>
  <si>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</si>
  <si>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</si>
  <si>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</si>
  <si>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</si>
  <si>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</si>
  <si>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</si>
  <si>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</si>
  <si>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</si>
  <si>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</si>
  <si>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</si>
  <si>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</si>
  <si>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</si>
  <si>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</si>
  <si>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</si>
  <si>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</si>
  <si>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</si>
  <si>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</si>
  <si>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</si>
  <si>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</si>
  <si>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</si>
  <si>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</si>
  <si>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</si>
  <si>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</si>
  <si>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</si>
  <si>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</si>
  <si>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</si>
  <si>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</si>
  <si>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</si>
  <si>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</si>
  <si>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</si>
  <si>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</si>
  <si>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</si>
  <si>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</si>
  <si>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</si>
  <si>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</si>
  <si>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</si>
  <si>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</si>
  <si>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</si>
  <si>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</si>
  <si>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Choose a growth factor for Feb to Dec 2014.</t>
  </si>
  <si>
    <t>from 2000 to 2013 (14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</si>
</sst>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  <family val="2"/>
    </font>
    <font>
      <sz val="10"/>
      <color indexed="16"/>
      <name val="Arial"/>
    </font>
    <font>
      <b/>
      <sz val="12"/>
      <name val="Arial"/>
      <family val="2"/>
    </font>
    <font>
      <b/>
      <sz val="12"/>
      <color indexed="12"/>
      <name val="Arial"/>
    </font>
    <font>
      <b/>
      <sz val="12"/>
      <color indexed="10"/>
      <name val="Arial"/>
    </font>
    <font>
      <sz val="8"/>
      <name val="Arial"/>
    </font>
    <font>
      <sz val="10"/>
      <color indexed="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164" fontId="1" fillId="0" borderId="0" xfId="0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</cellXfs>
  <cellStyles count="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125208"/>
        <c:axId val="543918672"/>
      </c:lineChart>
      <c:catAx>
        <c:axId val="53812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1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2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919456"/>
        <c:axId val="543919848"/>
      </c:lineChart>
      <c:catAx>
        <c:axId val="5439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19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9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1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69296"/>
        <c:axId val="346469688"/>
      </c:lineChart>
      <c:catAx>
        <c:axId val="34646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6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469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6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data!$B$42:$B$53</c:f>
              <c:numCache>
                <c:formatCode>#,##0</c:formatCode>
                <c:ptCount val="12"/>
                <c:pt idx="0">
                  <c:v>1920.425</c:v>
                </c:pt>
                <c:pt idx="1">
                  <c:v>1966.605</c:v>
                </c:pt>
                <c:pt idx="2">
                  <c:v>2164.2750000000001</c:v>
                </c:pt>
                <c:pt idx="3">
                  <c:v>2030.6759999999999</c:v>
                </c:pt>
                <c:pt idx="4">
                  <c:v>2275.4430000000002</c:v>
                </c:pt>
                <c:pt idx="5">
                  <c:v>2278.7779999999998</c:v>
                </c:pt>
                <c:pt idx="6">
                  <c:v>2127.498</c:v>
                </c:pt>
                <c:pt idx="7">
                  <c:v>2535.6309999999999</c:v>
                </c:pt>
                <c:pt idx="8">
                  <c:v>2087.5149999999999</c:v>
                </c:pt>
                <c:pt idx="9">
                  <c:v>2276.6320000000001</c:v>
                </c:pt>
                <c:pt idx="10">
                  <c:v>1899.519</c:v>
                </c:pt>
                <c:pt idx="11">
                  <c:v>1701.454</c:v>
                </c:pt>
              </c:numCache>
            </c:numRef>
          </c:val>
          <c:smooth val="0"/>
        </c:ser>
        <c:ser>
          <c:idx val="1"/>
          <c:order val="1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data!$B$54:$B$65</c:f>
              <c:numCache>
                <c:formatCode>#,##0</c:formatCode>
                <c:ptCount val="12"/>
                <c:pt idx="0">
                  <c:v>2061.2240000000002</c:v>
                </c:pt>
                <c:pt idx="1">
                  <c:v>1701.4649999999999</c:v>
                </c:pt>
                <c:pt idx="2">
                  <c:v>1724.8689999999999</c:v>
                </c:pt>
                <c:pt idx="3">
                  <c:v>1722.1679999999999</c:v>
                </c:pt>
                <c:pt idx="4">
                  <c:v>1750.7539999999999</c:v>
                </c:pt>
                <c:pt idx="5">
                  <c:v>1609.116</c:v>
                </c:pt>
                <c:pt idx="6">
                  <c:v>1804.9839999999999</c:v>
                </c:pt>
                <c:pt idx="7">
                  <c:v>1915.7650000000001</c:v>
                </c:pt>
                <c:pt idx="8">
                  <c:v>1753.3920000000001</c:v>
                </c:pt>
                <c:pt idx="9">
                  <c:v>2072.87</c:v>
                </c:pt>
                <c:pt idx="10">
                  <c:v>1717.3030000000001</c:v>
                </c:pt>
                <c:pt idx="11">
                  <c:v>1525.855</c:v>
                </c:pt>
              </c:numCache>
            </c:numRef>
          </c:val>
          <c:smooth val="0"/>
        </c:ser>
        <c:ser>
          <c:idx val="2"/>
          <c:order val="2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data!$B$66:$B$77</c:f>
              <c:numCache>
                <c:formatCode>#,##0</c:formatCode>
                <c:ptCount val="12"/>
                <c:pt idx="0">
                  <c:v>1562.7860000000001</c:v>
                </c:pt>
                <c:pt idx="1">
                  <c:v>1626.9187857924044</c:v>
                </c:pt>
                <c:pt idx="2">
                  <c:v>1819.3970336361695</c:v>
                </c:pt>
                <c:pt idx="3">
                  <c:v>1736.987245915898</c:v>
                </c:pt>
                <c:pt idx="4">
                  <c:v>1811.6269964721523</c:v>
                </c:pt>
                <c:pt idx="5">
                  <c:v>1877.2337251435774</c:v>
                </c:pt>
                <c:pt idx="6">
                  <c:v>1806.7474939450517</c:v>
                </c:pt>
                <c:pt idx="7">
                  <c:v>2034.8848558304132</c:v>
                </c:pt>
                <c:pt idx="8">
                  <c:v>1917.7933183498128</c:v>
                </c:pt>
                <c:pt idx="9">
                  <c:v>2027.2533381693102</c:v>
                </c:pt>
                <c:pt idx="10">
                  <c:v>1752.3470846058519</c:v>
                </c:pt>
                <c:pt idx="11">
                  <c:v>1640.3953436328238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470472"/>
        <c:axId val="346470864"/>
      </c:lineChart>
      <c:catAx>
        <c:axId val="34647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4647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4708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4647047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36049096441140799"/>
          <c:h val="7.014822735324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data!$F$42:$F$53</c:f>
              <c:numCache>
                <c:formatCode>#,##0</c:formatCode>
                <c:ptCount val="12"/>
                <c:pt idx="0">
                  <c:v>2020.89</c:v>
                </c:pt>
                <c:pt idx="1">
                  <c:v>2351.855</c:v>
                </c:pt>
                <c:pt idx="2">
                  <c:v>1807.3779999999999</c:v>
                </c:pt>
                <c:pt idx="3">
                  <c:v>2466.683</c:v>
                </c:pt>
                <c:pt idx="4">
                  <c:v>2012.0630000000001</c:v>
                </c:pt>
                <c:pt idx="5">
                  <c:v>2075.7429999999999</c:v>
                </c:pt>
                <c:pt idx="6">
                  <c:v>2318.0540000000001</c:v>
                </c:pt>
                <c:pt idx="7">
                  <c:v>1532.482</c:v>
                </c:pt>
                <c:pt idx="8">
                  <c:v>1949.1590000000001</c:v>
                </c:pt>
                <c:pt idx="9">
                  <c:v>1798.136</c:v>
                </c:pt>
                <c:pt idx="10">
                  <c:v>1382.248</c:v>
                </c:pt>
                <c:pt idx="11">
                  <c:v>1366.86</c:v>
                </c:pt>
              </c:numCache>
            </c:numRef>
          </c:val>
          <c:smooth val="0"/>
        </c:ser>
        <c:ser>
          <c:idx val="1"/>
          <c:order val="1"/>
          <c:tx>
            <c:v>2013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val>
            <c:numRef>
              <c:f>data!$F$54:$F$65</c:f>
              <c:numCache>
                <c:formatCode>#,##0</c:formatCode>
                <c:ptCount val="12"/>
                <c:pt idx="0">
                  <c:v>1375.298</c:v>
                </c:pt>
                <c:pt idx="1">
                  <c:v>2038.3910000000001</c:v>
                </c:pt>
                <c:pt idx="2">
                  <c:v>2161.3809999999999</c:v>
                </c:pt>
                <c:pt idx="3">
                  <c:v>1919.971</c:v>
                </c:pt>
                <c:pt idx="4">
                  <c:v>2748.3090000000002</c:v>
                </c:pt>
                <c:pt idx="5">
                  <c:v>1705.2429999999999</c:v>
                </c:pt>
                <c:pt idx="6">
                  <c:v>2203.4899999999998</c:v>
                </c:pt>
                <c:pt idx="7">
                  <c:v>2471.2800000000002</c:v>
                </c:pt>
                <c:pt idx="8">
                  <c:v>1968.2629999999999</c:v>
                </c:pt>
                <c:pt idx="9">
                  <c:v>2248.0569999999998</c:v>
                </c:pt>
                <c:pt idx="10">
                  <c:v>2024.778</c:v>
                </c:pt>
                <c:pt idx="11">
                  <c:v>1799.99</c:v>
                </c:pt>
              </c:numCache>
            </c:numRef>
          </c:val>
          <c:smooth val="0"/>
        </c:ser>
        <c:ser>
          <c:idx val="2"/>
          <c:order val="2"/>
          <c:tx>
            <c:v>2014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data!$F$66:$F$77</c:f>
              <c:numCache>
                <c:formatCode>#,##0</c:formatCode>
                <c:ptCount val="12"/>
                <c:pt idx="0">
                  <c:v>1842.078</c:v>
                </c:pt>
                <c:pt idx="1">
                  <c:v>1980.3825161313562</c:v>
                </c:pt>
                <c:pt idx="2">
                  <c:v>2247.9482916997845</c:v>
                </c:pt>
                <c:pt idx="3">
                  <c:v>2386.7011085400532</c:v>
                </c:pt>
                <c:pt idx="4">
                  <c:v>2328.9735428678878</c:v>
                </c:pt>
                <c:pt idx="5">
                  <c:v>2333.0346554160333</c:v>
                </c:pt>
                <c:pt idx="6">
                  <c:v>2246.7127755083252</c:v>
                </c:pt>
                <c:pt idx="7">
                  <c:v>2333.6721854722432</c:v>
                </c:pt>
                <c:pt idx="8">
                  <c:v>1977.0727303532653</c:v>
                </c:pt>
                <c:pt idx="9">
                  <c:v>1816.3828772243401</c:v>
                </c:pt>
                <c:pt idx="10">
                  <c:v>1734.8099505360019</c:v>
                </c:pt>
                <c:pt idx="11">
                  <c:v>1647.0710619816891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129752"/>
        <c:axId val="345130144"/>
      </c:lineChart>
      <c:catAx>
        <c:axId val="345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451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13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4512975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34734513535913902"/>
          <c:h val="7.065108398097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102</xdr:row>
      <xdr:rowOff>0</xdr:rowOff>
    </xdr:from>
    <xdr:to>
      <xdr:col>5</xdr:col>
      <xdr:colOff>419100</xdr:colOff>
      <xdr:row>102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102</xdr:row>
      <xdr:rowOff>0</xdr:rowOff>
    </xdr:from>
    <xdr:to>
      <xdr:col>8</xdr:col>
      <xdr:colOff>469900</xdr:colOff>
      <xdr:row>102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102</xdr:row>
      <xdr:rowOff>0</xdr:rowOff>
    </xdr:from>
    <xdr:to>
      <xdr:col>12</xdr:col>
      <xdr:colOff>482600</xdr:colOff>
      <xdr:row>102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93</xdr:row>
      <xdr:rowOff>0</xdr:rowOff>
    </xdr:from>
    <xdr:to>
      <xdr:col>6</xdr:col>
      <xdr:colOff>177800</xdr:colOff>
      <xdr:row>114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93</xdr:row>
      <xdr:rowOff>0</xdr:rowOff>
    </xdr:from>
    <xdr:to>
      <xdr:col>20</xdr:col>
      <xdr:colOff>254000</xdr:colOff>
      <xdr:row>113</xdr:row>
      <xdr:rowOff>127000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%20norrell%20jr\Documents\Fred\railroads\RTA\purch%20reports\Purchases%20Report%20January%20201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production"/>
      <sheetName val="purch"/>
      <sheetName val="inventory"/>
      <sheetName val="inv 2 sales"/>
      <sheetName val="data"/>
    </sheetNames>
    <sheetDataSet>
      <sheetData sheetId="0"/>
      <sheetData sheetId="1"/>
      <sheetData sheetId="2"/>
      <sheetData sheetId="3"/>
      <sheetData sheetId="4"/>
      <sheetData sheetId="5">
        <row r="354">
          <cell r="R354">
            <v>7.9652005355998895E-2</v>
          </cell>
          <cell r="S354">
            <v>6.8948662774834926E-2</v>
          </cell>
        </row>
        <row r="355">
          <cell r="R355">
            <v>7.4673968437552279E-2</v>
          </cell>
          <cell r="S355">
            <v>8.0052831450220033E-2</v>
          </cell>
        </row>
        <row r="356">
          <cell r="R356">
            <v>8.3508530266894074E-2</v>
          </cell>
          <cell r="S356">
            <v>9.086861969261939E-2</v>
          </cell>
        </row>
        <row r="357">
          <cell r="R357">
            <v>7.9726002250800357E-2</v>
          </cell>
          <cell r="S357">
            <v>9.647741282691534E-2</v>
          </cell>
        </row>
        <row r="358">
          <cell r="R358">
            <v>8.3151893220834133E-2</v>
          </cell>
          <cell r="S358">
            <v>9.4143896424330201E-2</v>
          </cell>
        </row>
        <row r="359">
          <cell r="R359">
            <v>8.6163177391183732E-2</v>
          </cell>
          <cell r="S359">
            <v>9.4308058426200492E-2</v>
          </cell>
        </row>
        <row r="360">
          <cell r="R360">
            <v>8.2927928865095132E-2</v>
          </cell>
          <cell r="S360">
            <v>9.0818676528294701E-2</v>
          </cell>
        </row>
        <row r="361">
          <cell r="R361">
            <v>9.3399208875889553E-2</v>
          </cell>
          <cell r="S361">
            <v>9.4333829248614096E-2</v>
          </cell>
        </row>
        <row r="362">
          <cell r="R362">
            <v>8.8024822735359415E-2</v>
          </cell>
          <cell r="S362">
            <v>7.9919040265501118E-2</v>
          </cell>
        </row>
        <row r="363">
          <cell r="R363">
            <v>9.3048929738459671E-2</v>
          </cell>
          <cell r="S363">
            <v>7.3423488207497972E-2</v>
          </cell>
        </row>
        <row r="364">
          <cell r="R364">
            <v>8.0431003704810169E-2</v>
          </cell>
          <cell r="S364">
            <v>7.0126072835522663E-2</v>
          </cell>
        </row>
        <row r="365">
          <cell r="R365">
            <v>7.5292529157122659E-2</v>
          </cell>
          <cell r="S365">
            <v>6.6579411319449083E-2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zoomScale="110" zoomScaleNormal="110" zoomScalePageLayoutView="110" workbookViewId="0">
      <pane ySplit="5" topLeftCell="A57" activePane="bottomLeft" state="frozen"/>
      <selection pane="bottomLeft" activeCell="A57" sqref="A57"/>
    </sheetView>
  </sheetViews>
  <sheetFormatPr defaultColWidth="8.77734375" defaultRowHeight="13.2" x14ac:dyDescent="0.25"/>
  <cols>
    <col min="1" max="1" width="15.109375" customWidth="1"/>
    <col min="2" max="2" width="12.33203125" customWidth="1"/>
    <col min="3" max="3" width="12" customWidth="1"/>
    <col min="4" max="4" width="10.33203125" customWidth="1"/>
    <col min="5" max="5" width="13.44140625" customWidth="1"/>
    <col min="6" max="7" width="11.44140625" customWidth="1"/>
    <col min="8" max="8" width="11.44140625" hidden="1" customWidth="1"/>
    <col min="9" max="10" width="10.44140625" hidden="1" customWidth="1"/>
    <col min="11" max="11" width="10.44140625" customWidth="1"/>
    <col min="12" max="12" width="5.6640625" customWidth="1"/>
    <col min="13" max="13" width="5.77734375" customWidth="1"/>
    <col min="14" max="14" width="10" customWidth="1"/>
    <col min="15" max="15" width="7.44140625" customWidth="1"/>
    <col min="16" max="16" width="2.109375" customWidth="1"/>
    <col min="17" max="17" width="9.77734375" customWidth="1"/>
    <col min="18" max="18" width="7" customWidth="1"/>
    <col min="19" max="19" width="1.44140625" customWidth="1"/>
    <col min="20" max="20" width="6.44140625" customWidth="1"/>
    <col min="21" max="21" width="7" customWidth="1"/>
    <col min="22" max="22" width="7.109375" customWidth="1"/>
  </cols>
  <sheetData>
    <row r="1" spans="1:21" x14ac:dyDescent="0.25">
      <c r="A1" s="3" t="s">
        <v>11</v>
      </c>
      <c r="F1" s="33"/>
      <c r="H1" s="6"/>
      <c r="I1" s="3"/>
    </row>
    <row r="2" spans="1:21" ht="12" customHeight="1" x14ac:dyDescent="0.25">
      <c r="A2" s="3"/>
      <c r="C2" s="3" t="s">
        <v>6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5">
      <c r="A3" s="3"/>
      <c r="B3" s="3"/>
      <c r="C3" s="3" t="s">
        <v>41</v>
      </c>
      <c r="D3" s="3"/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5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5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hidden="1" customHeight="1" x14ac:dyDescent="0.25">
      <c r="A6" s="1">
        <v>37987</v>
      </c>
      <c r="B6" s="11">
        <f>1949.073-225.75</f>
        <v>1723.3230000000001</v>
      </c>
      <c r="C6" s="12">
        <f>SUM(B6:B6)</f>
        <v>1723.3230000000001</v>
      </c>
      <c r="D6" s="11">
        <v>16897.167000000001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hidden="1" customHeight="1" x14ac:dyDescent="0.25">
      <c r="A7" s="1">
        <v>38018</v>
      </c>
      <c r="B7" s="11">
        <f>1729.478-177.75</f>
        <v>1551.7280000000001</v>
      </c>
      <c r="C7" s="12">
        <f>SUM(B6:B7)</f>
        <v>3275.0510000000004</v>
      </c>
      <c r="D7" s="11">
        <v>16609.89</v>
      </c>
      <c r="E7" s="13">
        <f t="shared" ref="E7:E12" si="0">D7-D6</f>
        <v>-287.27700000000186</v>
      </c>
      <c r="F7" s="9">
        <f t="shared" ref="F7:F39" si="1">B7-E7</f>
        <v>1839.0050000000019</v>
      </c>
      <c r="G7" s="12"/>
      <c r="H7" s="14"/>
      <c r="I7" s="14"/>
      <c r="J7" s="13"/>
      <c r="K7" s="15"/>
      <c r="L7" s="16"/>
    </row>
    <row r="8" spans="1:21" ht="12" hidden="1" customHeight="1" x14ac:dyDescent="0.25">
      <c r="A8" s="1">
        <v>38047</v>
      </c>
      <c r="B8" s="11">
        <f>1623.235-207.45</f>
        <v>1415.7849999999999</v>
      </c>
      <c r="C8" s="12">
        <f>SUM(B6:B8)</f>
        <v>4690.8360000000002</v>
      </c>
      <c r="D8" s="11">
        <v>15918.217000000001</v>
      </c>
      <c r="E8" s="13">
        <f t="shared" si="0"/>
        <v>-691.67299999999886</v>
      </c>
      <c r="F8" s="9">
        <f t="shared" si="1"/>
        <v>2107.4579999999987</v>
      </c>
      <c r="G8" s="12"/>
      <c r="H8" s="14"/>
      <c r="I8" s="14"/>
      <c r="J8" s="13"/>
      <c r="K8" s="15"/>
      <c r="L8" s="16"/>
    </row>
    <row r="9" spans="1:21" ht="12" hidden="1" customHeight="1" x14ac:dyDescent="0.25">
      <c r="A9" s="1">
        <v>38078</v>
      </c>
      <c r="B9" s="11">
        <f>1808.331-208.433</f>
        <v>1599.8979999999999</v>
      </c>
      <c r="C9" s="12">
        <f>SUM(B6:B9)</f>
        <v>6290.7340000000004</v>
      </c>
      <c r="D9" s="11">
        <v>15761.593000000001</v>
      </c>
      <c r="E9" s="13">
        <f t="shared" si="0"/>
        <v>-156.6239999999998</v>
      </c>
      <c r="F9" s="9">
        <f t="shared" si="1"/>
        <v>1756.5219999999997</v>
      </c>
      <c r="G9" s="12"/>
      <c r="H9" s="14"/>
      <c r="I9" s="14"/>
      <c r="J9" s="13"/>
      <c r="K9" s="15"/>
      <c r="L9" s="16"/>
    </row>
    <row r="10" spans="1:21" ht="12" hidden="1" customHeight="1" x14ac:dyDescent="0.25">
      <c r="A10" s="1">
        <v>38108</v>
      </c>
      <c r="B10" s="11">
        <f>1714.935-197.681</f>
        <v>1517.2539999999999</v>
      </c>
      <c r="C10" s="12">
        <f>SUM(B6:B10)</f>
        <v>7807.9880000000003</v>
      </c>
      <c r="D10" s="11">
        <v>15255.352000000001</v>
      </c>
      <c r="E10" s="13">
        <f t="shared" si="0"/>
        <v>-506.24099999999999</v>
      </c>
      <c r="F10" s="9">
        <f t="shared" si="1"/>
        <v>2023.4949999999999</v>
      </c>
      <c r="G10" s="12"/>
      <c r="H10" s="14"/>
      <c r="I10" s="14"/>
      <c r="J10" s="13"/>
      <c r="K10" s="15"/>
      <c r="L10" s="16"/>
    </row>
    <row r="11" spans="1:21" ht="12" hidden="1" customHeight="1" x14ac:dyDescent="0.25">
      <c r="A11" s="1">
        <v>38139</v>
      </c>
      <c r="B11" s="11">
        <f>1725.88-209.222</f>
        <v>1516.6580000000001</v>
      </c>
      <c r="C11" s="12">
        <f>SUM(B6:B11)</f>
        <v>9324.6460000000006</v>
      </c>
      <c r="D11" s="11">
        <v>14718.535</v>
      </c>
      <c r="E11" s="13">
        <f t="shared" si="0"/>
        <v>-536.81700000000092</v>
      </c>
      <c r="F11" s="9">
        <f t="shared" si="1"/>
        <v>2053.4750000000013</v>
      </c>
      <c r="G11" s="18"/>
      <c r="H11" s="14"/>
      <c r="I11" s="14"/>
      <c r="J11" s="13"/>
      <c r="K11" s="15"/>
      <c r="L11" s="16"/>
    </row>
    <row r="12" spans="1:21" ht="12" hidden="1" customHeight="1" x14ac:dyDescent="0.25">
      <c r="A12" s="1">
        <v>38169</v>
      </c>
      <c r="B12" s="11">
        <f>1912.242-204.75</f>
        <v>1707.492</v>
      </c>
      <c r="C12" s="12">
        <f>SUM(B6:B12)</f>
        <v>11032.138000000001</v>
      </c>
      <c r="D12" s="11">
        <v>14679.323</v>
      </c>
      <c r="E12" s="13">
        <f t="shared" si="0"/>
        <v>-39.211999999999534</v>
      </c>
      <c r="F12" s="9">
        <f t="shared" si="1"/>
        <v>1746.7039999999995</v>
      </c>
      <c r="G12" s="12"/>
      <c r="H12" s="14"/>
      <c r="I12" s="14"/>
      <c r="J12" s="13"/>
      <c r="K12" s="15"/>
      <c r="L12" s="16"/>
    </row>
    <row r="13" spans="1:21" ht="12" hidden="1" customHeight="1" x14ac:dyDescent="0.25">
      <c r="A13" s="1">
        <v>38200</v>
      </c>
      <c r="B13" s="11">
        <f>2040.208-253.75</f>
        <v>1786.4580000000001</v>
      </c>
      <c r="C13" s="12">
        <f>SUM(B6:B13)</f>
        <v>12818.596000000001</v>
      </c>
      <c r="D13" s="11">
        <v>14607.56</v>
      </c>
      <c r="E13" s="13">
        <f t="shared" ref="E13:E18" si="2">D13-D12</f>
        <v>-71.763000000000829</v>
      </c>
      <c r="F13" s="9">
        <f t="shared" si="1"/>
        <v>1858.2210000000009</v>
      </c>
      <c r="G13" s="12"/>
      <c r="H13" s="14"/>
      <c r="I13" s="14"/>
      <c r="J13" s="13"/>
      <c r="K13" s="15"/>
      <c r="L13" s="16"/>
    </row>
    <row r="14" spans="1:21" ht="12" hidden="1" customHeight="1" x14ac:dyDescent="0.25">
      <c r="A14" s="1">
        <v>38231</v>
      </c>
      <c r="B14" s="11">
        <v>1742.7819999999999</v>
      </c>
      <c r="C14" s="12">
        <f>SUM(B6:B14)</f>
        <v>14561.378000000001</v>
      </c>
      <c r="D14" s="11">
        <v>14747.09</v>
      </c>
      <c r="E14" s="13">
        <f t="shared" si="2"/>
        <v>139.53000000000065</v>
      </c>
      <c r="F14" s="9">
        <f t="shared" si="1"/>
        <v>1603.2519999999993</v>
      </c>
      <c r="G14" s="12"/>
      <c r="H14" s="14"/>
      <c r="I14" s="14"/>
      <c r="J14" s="13"/>
      <c r="K14" s="15"/>
      <c r="L14" s="16"/>
    </row>
    <row r="15" spans="1:21" ht="12" hidden="1" customHeight="1" x14ac:dyDescent="0.25">
      <c r="A15" s="1">
        <v>38261</v>
      </c>
      <c r="B15" s="11">
        <v>2047.683</v>
      </c>
      <c r="C15" s="12">
        <f>SUM(B6:B15)</f>
        <v>16609.061000000002</v>
      </c>
      <c r="D15" s="11">
        <v>15483.721</v>
      </c>
      <c r="E15" s="13">
        <f t="shared" si="2"/>
        <v>736.6309999999994</v>
      </c>
      <c r="F15" s="9">
        <f t="shared" si="1"/>
        <v>1311.0520000000006</v>
      </c>
      <c r="G15" s="12"/>
      <c r="H15" s="14"/>
      <c r="I15" s="14"/>
      <c r="J15" s="13"/>
      <c r="K15" s="15"/>
      <c r="L15" s="16"/>
    </row>
    <row r="16" spans="1:21" ht="12" hidden="1" customHeight="1" x14ac:dyDescent="0.25">
      <c r="A16" s="1">
        <v>38292</v>
      </c>
      <c r="B16" s="11">
        <v>1729.0550000000001</v>
      </c>
      <c r="C16" s="12">
        <f>SUM(B6:B16)</f>
        <v>18338.116000000002</v>
      </c>
      <c r="D16" s="11">
        <v>15656.553</v>
      </c>
      <c r="E16" s="13">
        <f t="shared" si="2"/>
        <v>172.83200000000033</v>
      </c>
      <c r="F16" s="9">
        <f t="shared" si="1"/>
        <v>1556.2229999999997</v>
      </c>
      <c r="G16" s="12"/>
      <c r="H16" s="14"/>
      <c r="I16" s="14"/>
      <c r="J16" s="13"/>
      <c r="K16" s="15"/>
      <c r="L16" s="16"/>
    </row>
    <row r="17" spans="1:12" ht="12" hidden="1" customHeight="1" x14ac:dyDescent="0.25">
      <c r="A17" s="1">
        <v>38322</v>
      </c>
      <c r="B17" s="11">
        <v>1920.3440000000001</v>
      </c>
      <c r="C17" s="19">
        <f>SUM(B6:B17)</f>
        <v>20258.460000000003</v>
      </c>
      <c r="D17" s="11">
        <v>16177.911</v>
      </c>
      <c r="E17" s="13">
        <f t="shared" si="2"/>
        <v>521.35800000000017</v>
      </c>
      <c r="F17" s="9">
        <f t="shared" si="1"/>
        <v>1398.9859999999999</v>
      </c>
      <c r="G17" s="19"/>
      <c r="H17" s="14"/>
      <c r="I17" s="14"/>
      <c r="J17" s="13"/>
      <c r="K17" s="15"/>
      <c r="L17" s="16"/>
    </row>
    <row r="18" spans="1:12" ht="12" hidden="1" customHeight="1" x14ac:dyDescent="0.25">
      <c r="A18" s="1">
        <v>38353</v>
      </c>
      <c r="B18" s="10">
        <v>2043.346</v>
      </c>
      <c r="C18" s="12">
        <f>SUM(B7:B18)</f>
        <v>20578.483000000004</v>
      </c>
      <c r="D18" s="11">
        <v>16611.946</v>
      </c>
      <c r="E18" s="13">
        <f t="shared" si="2"/>
        <v>434.03499999999985</v>
      </c>
      <c r="F18" s="9">
        <f t="shared" si="1"/>
        <v>1609.3110000000001</v>
      </c>
      <c r="G18" s="12">
        <f>SUM(F7:F18)</f>
        <v>20863.704000000002</v>
      </c>
      <c r="H18" s="14" t="e">
        <f>G18/G6-1</f>
        <v>#DIV/0!</v>
      </c>
      <c r="I18" s="14" t="e">
        <f>G18/G17-1</f>
        <v>#DIV/0!</v>
      </c>
      <c r="J18" s="13">
        <f>G18-G17</f>
        <v>20863.704000000002</v>
      </c>
      <c r="K18" s="15">
        <f t="shared" ref="K18:K41" si="3">D18/G18</f>
        <v>0.79621269550219842</v>
      </c>
      <c r="L18" s="16"/>
    </row>
    <row r="19" spans="1:12" ht="12" hidden="1" customHeight="1" x14ac:dyDescent="0.25">
      <c r="A19" s="1">
        <v>38384</v>
      </c>
      <c r="B19" s="10">
        <v>2292.6</v>
      </c>
      <c r="C19" s="12">
        <f>SUM(B8:B19)</f>
        <v>21319.355</v>
      </c>
      <c r="D19" s="11">
        <v>16824.974999999999</v>
      </c>
      <c r="E19" s="13">
        <f t="shared" ref="E19:E24" si="4">D19-D18</f>
        <v>213.02899999999863</v>
      </c>
      <c r="F19" s="9">
        <f t="shared" si="1"/>
        <v>2079.5710000000013</v>
      </c>
      <c r="G19" s="12">
        <f>SUM(F8:F19)</f>
        <v>21104.27</v>
      </c>
      <c r="H19" s="14" t="e">
        <f t="shared" ref="H19:H24" si="5">G19/G7-1</f>
        <v>#DIV/0!</v>
      </c>
      <c r="I19" s="14">
        <f>G19/G18-1</f>
        <v>1.1530359134696244E-2</v>
      </c>
      <c r="J19" s="13">
        <f>G19-G18</f>
        <v>240.56599999999889</v>
      </c>
      <c r="K19" s="15">
        <f t="shared" si="3"/>
        <v>0.79723084475321815</v>
      </c>
      <c r="L19" s="16"/>
    </row>
    <row r="20" spans="1:12" ht="12" hidden="1" customHeight="1" x14ac:dyDescent="0.25">
      <c r="A20" s="1">
        <v>38412</v>
      </c>
      <c r="B20" s="10">
        <v>2355.4459999999999</v>
      </c>
      <c r="C20" s="12">
        <f>SUM(B9:B20)</f>
        <v>22259.016</v>
      </c>
      <c r="D20" s="11">
        <v>17278.543000000001</v>
      </c>
      <c r="E20" s="13">
        <f t="shared" si="4"/>
        <v>453.56800000000294</v>
      </c>
      <c r="F20" s="9">
        <f t="shared" si="1"/>
        <v>1901.877999999997</v>
      </c>
      <c r="G20" s="12">
        <f>SUM(F9:F20)</f>
        <v>20898.689999999999</v>
      </c>
      <c r="H20" s="14" t="e">
        <f t="shared" si="5"/>
        <v>#DIV/0!</v>
      </c>
      <c r="I20" s="14">
        <f>G20/G19-1</f>
        <v>-9.7411566474463473E-3</v>
      </c>
      <c r="J20" s="13">
        <f>G20-G19</f>
        <v>-205.58000000000175</v>
      </c>
      <c r="K20" s="15">
        <f t="shared" si="3"/>
        <v>0.82677636732254522</v>
      </c>
      <c r="L20" s="16"/>
    </row>
    <row r="21" spans="1:12" ht="12" hidden="1" customHeight="1" x14ac:dyDescent="0.25">
      <c r="A21" s="1">
        <v>38443</v>
      </c>
      <c r="B21" s="10">
        <v>2261.4949999999999</v>
      </c>
      <c r="C21" s="12">
        <f>SUM(B10:B21)</f>
        <v>22920.613000000001</v>
      </c>
      <c r="D21" s="11">
        <v>17226.843000000001</v>
      </c>
      <c r="E21" s="13">
        <f t="shared" si="4"/>
        <v>-51.700000000000728</v>
      </c>
      <c r="F21" s="9">
        <f t="shared" si="1"/>
        <v>2313.1950000000006</v>
      </c>
      <c r="G21" s="12">
        <f>SUM(F10:F21)</f>
        <v>21455.362999999998</v>
      </c>
      <c r="H21" s="14" t="e">
        <f t="shared" si="5"/>
        <v>#DIV/0!</v>
      </c>
      <c r="I21" s="14">
        <f t="shared" ref="I21:I26" si="6">G21/G20-1</f>
        <v>2.6636741345988701E-2</v>
      </c>
      <c r="J21" s="13">
        <f t="shared" ref="J21:J26" si="7">G21-G20</f>
        <v>556.67299999999886</v>
      </c>
      <c r="K21" s="15">
        <f t="shared" si="3"/>
        <v>0.80291547619119763</v>
      </c>
      <c r="L21" s="16"/>
    </row>
    <row r="22" spans="1:12" ht="12" hidden="1" customHeight="1" x14ac:dyDescent="0.25">
      <c r="A22" s="1">
        <v>38473</v>
      </c>
      <c r="B22" s="10">
        <v>1871.0329999999999</v>
      </c>
      <c r="C22" s="12">
        <f t="shared" ref="C22:C27" si="8">SUM(B11:B22)</f>
        <v>23274.392</v>
      </c>
      <c r="D22" s="10">
        <v>17451.003000000001</v>
      </c>
      <c r="E22" s="13">
        <f t="shared" si="4"/>
        <v>224.15999999999985</v>
      </c>
      <c r="F22" s="9">
        <f t="shared" si="1"/>
        <v>1646.873</v>
      </c>
      <c r="G22" s="12">
        <f>SUM(F11:F22)</f>
        <v>21078.740999999998</v>
      </c>
      <c r="H22" s="14" t="e">
        <f t="shared" si="5"/>
        <v>#DIV/0!</v>
      </c>
      <c r="I22" s="14">
        <f t="shared" si="6"/>
        <v>-1.7553746352368838E-2</v>
      </c>
      <c r="J22" s="13">
        <f t="shared" si="7"/>
        <v>-376.62199999999939</v>
      </c>
      <c r="K22" s="15">
        <f t="shared" si="3"/>
        <v>0.82789588808933146</v>
      </c>
      <c r="L22" s="16"/>
    </row>
    <row r="23" spans="1:12" ht="12" hidden="1" customHeight="1" x14ac:dyDescent="0.25">
      <c r="A23" s="1">
        <v>38504</v>
      </c>
      <c r="B23" s="10">
        <f>1997.499-6.851</f>
        <v>1990.6479999999999</v>
      </c>
      <c r="C23" s="12">
        <f t="shared" si="8"/>
        <v>23748.381999999998</v>
      </c>
      <c r="D23" s="10">
        <f>17593.127+67.187</f>
        <v>17660.314000000002</v>
      </c>
      <c r="E23" s="13">
        <f t="shared" si="4"/>
        <v>209.31100000000151</v>
      </c>
      <c r="F23" s="9">
        <f t="shared" si="1"/>
        <v>1781.3369999999984</v>
      </c>
      <c r="G23" s="12">
        <f t="shared" ref="G23:G28" si="9">SUM(F12:F23)</f>
        <v>20806.602999999999</v>
      </c>
      <c r="H23" s="14" t="e">
        <f t="shared" si="5"/>
        <v>#DIV/0!</v>
      </c>
      <c r="I23" s="14">
        <f t="shared" si="6"/>
        <v>-1.2910543376380978E-2</v>
      </c>
      <c r="J23" s="13">
        <f t="shared" si="7"/>
        <v>-272.13799999999901</v>
      </c>
      <c r="K23" s="15">
        <f t="shared" si="3"/>
        <v>0.84878410954445582</v>
      </c>
      <c r="L23" s="16"/>
    </row>
    <row r="24" spans="1:12" ht="12" hidden="1" customHeight="1" x14ac:dyDescent="0.25">
      <c r="A24" s="1">
        <v>38534</v>
      </c>
      <c r="B24" s="10">
        <v>1975.078</v>
      </c>
      <c r="C24" s="12">
        <f t="shared" si="8"/>
        <v>24015.968000000001</v>
      </c>
      <c r="D24" s="10">
        <v>17775.117999999999</v>
      </c>
      <c r="E24" s="13">
        <f t="shared" si="4"/>
        <v>114.80399999999645</v>
      </c>
      <c r="F24" s="9">
        <f t="shared" si="1"/>
        <v>1860.2740000000035</v>
      </c>
      <c r="G24" s="12">
        <f t="shared" si="9"/>
        <v>20920.173000000003</v>
      </c>
      <c r="H24" s="14" t="e">
        <f t="shared" si="5"/>
        <v>#DIV/0!</v>
      </c>
      <c r="I24" s="14">
        <f t="shared" si="6"/>
        <v>5.4583633858926728E-3</v>
      </c>
      <c r="J24" s="13">
        <f t="shared" si="7"/>
        <v>113.57000000000335</v>
      </c>
      <c r="K24" s="15">
        <f t="shared" si="3"/>
        <v>0.84966400612461457</v>
      </c>
      <c r="L24" s="16"/>
    </row>
    <row r="25" spans="1:12" ht="12" hidden="1" customHeight="1" x14ac:dyDescent="0.25">
      <c r="A25" s="1">
        <v>38565</v>
      </c>
      <c r="B25" s="10">
        <v>1719.9870000000001</v>
      </c>
      <c r="C25" s="12">
        <f t="shared" si="8"/>
        <v>23949.497000000003</v>
      </c>
      <c r="D25" s="10">
        <v>17615.981</v>
      </c>
      <c r="E25" s="13">
        <f t="shared" ref="E25:E30" si="10">D25-D24</f>
        <v>-159.13699999999881</v>
      </c>
      <c r="F25" s="9">
        <f t="shared" si="1"/>
        <v>1879.1239999999989</v>
      </c>
      <c r="G25" s="12">
        <f t="shared" si="9"/>
        <v>20941.076000000005</v>
      </c>
      <c r="H25" s="14" t="e">
        <f t="shared" ref="H25:H30" si="11">G25/G13-1</f>
        <v>#DIV/0!</v>
      </c>
      <c r="I25" s="14">
        <f t="shared" si="6"/>
        <v>9.9917911768709899E-4</v>
      </c>
      <c r="J25" s="13">
        <f t="shared" si="7"/>
        <v>20.903000000002066</v>
      </c>
      <c r="K25" s="15">
        <f t="shared" si="3"/>
        <v>0.84121661179205864</v>
      </c>
      <c r="L25" s="16"/>
    </row>
    <row r="26" spans="1:12" ht="12" hidden="1" customHeight="1" x14ac:dyDescent="0.25">
      <c r="A26" s="1">
        <v>38596</v>
      </c>
      <c r="B26" s="10">
        <v>1656.7070000000001</v>
      </c>
      <c r="C26" s="12">
        <f t="shared" si="8"/>
        <v>23863.422000000002</v>
      </c>
      <c r="D26" s="10">
        <v>17961.755000000001</v>
      </c>
      <c r="E26" s="13">
        <f t="shared" si="10"/>
        <v>345.77400000000125</v>
      </c>
      <c r="F26" s="9">
        <f t="shared" si="1"/>
        <v>1310.9329999999989</v>
      </c>
      <c r="G26" s="12">
        <f t="shared" si="9"/>
        <v>20648.756999999998</v>
      </c>
      <c r="H26" s="14" t="e">
        <f t="shared" si="11"/>
        <v>#DIV/0!</v>
      </c>
      <c r="I26" s="14">
        <f t="shared" si="6"/>
        <v>-1.3959120343195686E-2</v>
      </c>
      <c r="J26" s="13">
        <f t="shared" si="7"/>
        <v>-292.31900000000678</v>
      </c>
      <c r="K26" s="15">
        <f t="shared" si="3"/>
        <v>0.8698710048261018</v>
      </c>
      <c r="L26" s="16"/>
    </row>
    <row r="27" spans="1:12" ht="12" hidden="1" customHeight="1" x14ac:dyDescent="0.25">
      <c r="A27" s="1">
        <v>38626</v>
      </c>
      <c r="B27" s="10">
        <v>1506.585</v>
      </c>
      <c r="C27" s="12">
        <f t="shared" si="8"/>
        <v>23322.324000000001</v>
      </c>
      <c r="D27" s="10">
        <v>18549.398000000001</v>
      </c>
      <c r="E27" s="13">
        <f t="shared" si="10"/>
        <v>587.64300000000003</v>
      </c>
      <c r="F27" s="9">
        <f t="shared" si="1"/>
        <v>918.94200000000001</v>
      </c>
      <c r="G27" s="12">
        <f t="shared" si="9"/>
        <v>20256.646999999997</v>
      </c>
      <c r="H27" s="14" t="e">
        <f t="shared" si="11"/>
        <v>#DIV/0!</v>
      </c>
      <c r="I27" s="14">
        <f t="shared" ref="I27:I32" si="12">G27/G26-1</f>
        <v>-1.8989520773574964E-2</v>
      </c>
      <c r="J27" s="13">
        <f t="shared" ref="J27:J32" si="13">G27-G26</f>
        <v>-392.11000000000058</v>
      </c>
      <c r="K27" s="15">
        <f t="shared" si="3"/>
        <v>0.91571907236177852</v>
      </c>
      <c r="L27" s="16"/>
    </row>
    <row r="28" spans="1:12" ht="12" hidden="1" customHeight="1" x14ac:dyDescent="0.25">
      <c r="A28" s="1">
        <v>38657</v>
      </c>
      <c r="B28" s="10">
        <v>1235.222</v>
      </c>
      <c r="C28" s="12">
        <f t="shared" ref="C28:C33" si="14">SUM(B17:B28)</f>
        <v>22828.490999999998</v>
      </c>
      <c r="D28" s="10">
        <v>18792.607</v>
      </c>
      <c r="E28" s="13">
        <f t="shared" si="10"/>
        <v>243.20899999999892</v>
      </c>
      <c r="F28" s="9">
        <f t="shared" si="1"/>
        <v>992.01300000000106</v>
      </c>
      <c r="G28" s="12">
        <f t="shared" si="9"/>
        <v>19692.436999999998</v>
      </c>
      <c r="H28" s="14" t="e">
        <f t="shared" si="11"/>
        <v>#DIV/0!</v>
      </c>
      <c r="I28" s="14">
        <f t="shared" si="12"/>
        <v>-2.7853079534831182E-2</v>
      </c>
      <c r="J28" s="13">
        <f t="shared" si="13"/>
        <v>-564.20999999999913</v>
      </c>
      <c r="K28" s="15">
        <f t="shared" si="3"/>
        <v>0.954305807859129</v>
      </c>
      <c r="L28" s="16"/>
    </row>
    <row r="29" spans="1:12" ht="12" hidden="1" customHeight="1" x14ac:dyDescent="0.25">
      <c r="A29" s="1">
        <v>38687</v>
      </c>
      <c r="B29" s="10">
        <v>1248.1420000000001</v>
      </c>
      <c r="C29" s="19">
        <f t="shared" si="14"/>
        <v>22156.288999999997</v>
      </c>
      <c r="D29" s="10">
        <v>18730.145</v>
      </c>
      <c r="E29" s="13">
        <f t="shared" si="10"/>
        <v>-62.461999999999534</v>
      </c>
      <c r="F29" s="9">
        <f t="shared" si="1"/>
        <v>1310.6039999999996</v>
      </c>
      <c r="G29" s="19">
        <f t="shared" ref="G29:G34" si="15">SUM(F18:F29)</f>
        <v>19604.055</v>
      </c>
      <c r="H29" s="14" t="e">
        <f t="shared" si="11"/>
        <v>#DIV/0!</v>
      </c>
      <c r="I29" s="14">
        <f t="shared" si="12"/>
        <v>-4.4881189666874377E-3</v>
      </c>
      <c r="J29" s="13">
        <f t="shared" si="13"/>
        <v>-88.381999999997788</v>
      </c>
      <c r="K29" s="15">
        <f t="shared" si="3"/>
        <v>0.95542197774899118</v>
      </c>
      <c r="L29" s="16"/>
    </row>
    <row r="30" spans="1:12" ht="12" hidden="1" customHeight="1" x14ac:dyDescent="0.25">
      <c r="A30" s="1">
        <v>38718</v>
      </c>
      <c r="B30" s="10">
        <v>1187.7529999999999</v>
      </c>
      <c r="C30" s="12">
        <f t="shared" si="14"/>
        <v>21300.696000000004</v>
      </c>
      <c r="D30" s="10">
        <v>18763.698</v>
      </c>
      <c r="E30" s="13">
        <f t="shared" si="10"/>
        <v>33.552999999999884</v>
      </c>
      <c r="F30" s="9">
        <f t="shared" si="1"/>
        <v>1154.2</v>
      </c>
      <c r="G30" s="12">
        <f t="shared" si="15"/>
        <v>19148.944</v>
      </c>
      <c r="H30" s="14">
        <f t="shared" si="11"/>
        <v>-8.2188666020185153E-2</v>
      </c>
      <c r="I30" s="14">
        <f t="shared" si="12"/>
        <v>-2.3215146050141189E-2</v>
      </c>
      <c r="J30" s="13">
        <f t="shared" si="13"/>
        <v>-455.11100000000079</v>
      </c>
      <c r="K30" s="15">
        <f t="shared" si="3"/>
        <v>0.97988160600396557</v>
      </c>
      <c r="L30" s="16"/>
    </row>
    <row r="31" spans="1:12" ht="12" hidden="1" customHeight="1" x14ac:dyDescent="0.25">
      <c r="A31" s="1">
        <v>38749</v>
      </c>
      <c r="B31" s="10">
        <v>852.33900000000006</v>
      </c>
      <c r="C31" s="12">
        <f t="shared" si="14"/>
        <v>19860.435000000001</v>
      </c>
      <c r="D31" s="10">
        <v>18542.588</v>
      </c>
      <c r="E31" s="13">
        <f t="shared" ref="E31:E36" si="16">D31-D30</f>
        <v>-221.11000000000058</v>
      </c>
      <c r="F31" s="9">
        <f t="shared" si="1"/>
        <v>1073.4490000000005</v>
      </c>
      <c r="G31" s="12">
        <f t="shared" si="15"/>
        <v>18142.822</v>
      </c>
      <c r="H31" s="14">
        <f t="shared" ref="H31:H36" si="17">G31/G19-1</f>
        <v>-0.140324588341601</v>
      </c>
      <c r="I31" s="14">
        <f t="shared" si="12"/>
        <v>-5.2541905182865389E-2</v>
      </c>
      <c r="J31" s="13">
        <f t="shared" si="13"/>
        <v>-1006.1219999999994</v>
      </c>
      <c r="K31" s="15">
        <f t="shared" si="3"/>
        <v>1.0220343891374781</v>
      </c>
      <c r="L31" s="16"/>
    </row>
    <row r="32" spans="1:12" ht="12" hidden="1" customHeight="1" x14ac:dyDescent="0.25">
      <c r="A32" s="1">
        <v>38777</v>
      </c>
      <c r="B32" s="10">
        <v>1293.588</v>
      </c>
      <c r="C32" s="12">
        <f t="shared" si="14"/>
        <v>18798.577000000001</v>
      </c>
      <c r="D32" s="10">
        <v>17845.147000000001</v>
      </c>
      <c r="E32" s="13">
        <f t="shared" si="16"/>
        <v>-697.44099999999889</v>
      </c>
      <c r="F32" s="9">
        <f t="shared" si="1"/>
        <v>1991.0289999999989</v>
      </c>
      <c r="G32" s="12">
        <f t="shared" si="15"/>
        <v>18231.973000000002</v>
      </c>
      <c r="H32" s="14">
        <f t="shared" si="17"/>
        <v>-0.12760211285970546</v>
      </c>
      <c r="I32" s="14">
        <f t="shared" si="12"/>
        <v>4.9138441638241215E-3</v>
      </c>
      <c r="J32" s="13">
        <f t="shared" si="13"/>
        <v>89.151000000001659</v>
      </c>
      <c r="K32" s="15">
        <f t="shared" si="3"/>
        <v>0.97878309714477962</v>
      </c>
      <c r="L32" s="16"/>
    </row>
    <row r="33" spans="1:12" ht="12" hidden="1" customHeight="1" x14ac:dyDescent="0.25">
      <c r="A33" s="1">
        <v>38808</v>
      </c>
      <c r="B33" s="10">
        <v>1251.8130000000001</v>
      </c>
      <c r="C33" s="12">
        <f t="shared" si="14"/>
        <v>17788.895000000004</v>
      </c>
      <c r="D33" s="10">
        <v>16973.315999999999</v>
      </c>
      <c r="E33" s="13">
        <f t="shared" si="16"/>
        <v>-871.83100000000195</v>
      </c>
      <c r="F33" s="9">
        <f t="shared" si="1"/>
        <v>2123.6440000000021</v>
      </c>
      <c r="G33" s="12">
        <f t="shared" si="15"/>
        <v>18042.422000000002</v>
      </c>
      <c r="H33" s="14">
        <f t="shared" si="17"/>
        <v>-0.15907169689927858</v>
      </c>
      <c r="I33" s="14">
        <f>G33/G32-1</f>
        <v>-1.0396625751913913E-2</v>
      </c>
      <c r="J33" s="13">
        <f>G33-G32</f>
        <v>-189.55099999999948</v>
      </c>
      <c r="K33" s="15">
        <f t="shared" si="3"/>
        <v>0.94074487338784096</v>
      </c>
      <c r="L33" s="16"/>
    </row>
    <row r="34" spans="1:12" ht="12" hidden="1" customHeight="1" x14ac:dyDescent="0.25">
      <c r="A34" s="1">
        <v>38838</v>
      </c>
      <c r="B34" s="10">
        <v>1159.68</v>
      </c>
      <c r="C34" s="12">
        <f>SUM(B23:B34)</f>
        <v>17077.542000000001</v>
      </c>
      <c r="D34" s="10">
        <f>17130.36-287.408</f>
        <v>16842.952000000001</v>
      </c>
      <c r="E34" s="13">
        <f t="shared" si="16"/>
        <v>-130.36399999999776</v>
      </c>
      <c r="F34" s="9">
        <f t="shared" si="1"/>
        <v>1290.0439999999978</v>
      </c>
      <c r="G34" s="12">
        <f t="shared" si="15"/>
        <v>17685.593000000001</v>
      </c>
      <c r="H34" s="14">
        <f t="shared" si="17"/>
        <v>-0.16097488934467186</v>
      </c>
      <c r="I34" s="14">
        <f>G34/G33-1</f>
        <v>-1.9777222814098994E-2</v>
      </c>
      <c r="J34" s="13">
        <f>G34-G33</f>
        <v>-356.82900000000154</v>
      </c>
      <c r="K34" s="15">
        <f t="shared" si="3"/>
        <v>0.95235438246260673</v>
      </c>
      <c r="L34" s="16"/>
    </row>
    <row r="35" spans="1:12" ht="12" hidden="1" customHeight="1" x14ac:dyDescent="0.25">
      <c r="A35" s="1">
        <v>38869</v>
      </c>
      <c r="B35" s="10">
        <v>1416.4880000000001</v>
      </c>
      <c r="C35" s="12">
        <f>SUM(B24:B35)</f>
        <v>16503.382000000001</v>
      </c>
      <c r="D35" s="10">
        <f>16166.788-256.546</f>
        <v>15910.242</v>
      </c>
      <c r="E35" s="13">
        <f t="shared" si="16"/>
        <v>-932.71000000000095</v>
      </c>
      <c r="F35" s="9">
        <f t="shared" si="1"/>
        <v>2349.1980000000012</v>
      </c>
      <c r="G35" s="12">
        <f>SUM(F24:F35)</f>
        <v>18253.454000000002</v>
      </c>
      <c r="H35" s="14">
        <f t="shared" si="17"/>
        <v>-0.12270859399778034</v>
      </c>
      <c r="I35" s="14">
        <f>G35/G34-1</f>
        <v>3.2108677385033202E-2</v>
      </c>
      <c r="J35" s="13">
        <f>G35-G34</f>
        <v>567.86100000000079</v>
      </c>
      <c r="K35" s="15">
        <f t="shared" si="3"/>
        <v>0.87162911742621418</v>
      </c>
    </row>
    <row r="36" spans="1:12" ht="12" hidden="1" customHeight="1" x14ac:dyDescent="0.25">
      <c r="A36" s="1">
        <v>38899</v>
      </c>
      <c r="B36" s="10">
        <v>1492.1</v>
      </c>
      <c r="C36" s="12">
        <f>SUM(B25:B36)</f>
        <v>16020.404</v>
      </c>
      <c r="D36" s="10">
        <f>15917.59-229.862</f>
        <v>15687.728000000001</v>
      </c>
      <c r="E36" s="13">
        <f t="shared" si="16"/>
        <v>-222.51399999999921</v>
      </c>
      <c r="F36" s="9">
        <f t="shared" si="1"/>
        <v>1714.6139999999991</v>
      </c>
      <c r="G36" s="12">
        <f>SUM(F25:F36)</f>
        <v>18107.793999999998</v>
      </c>
      <c r="H36" s="14">
        <f t="shared" si="17"/>
        <v>-0.13443383092482097</v>
      </c>
      <c r="I36" s="14">
        <f>G36/G35-1</f>
        <v>-7.9798595926011684E-3</v>
      </c>
      <c r="J36" s="13">
        <f>G36-G35</f>
        <v>-145.66000000000349</v>
      </c>
      <c r="K36" s="15">
        <f t="shared" si="3"/>
        <v>0.86635224588925641</v>
      </c>
    </row>
    <row r="37" spans="1:12" ht="12" hidden="1" customHeight="1" x14ac:dyDescent="0.25">
      <c r="A37" s="1">
        <v>38930</v>
      </c>
      <c r="B37" s="10">
        <v>1556.165</v>
      </c>
      <c r="C37" s="12">
        <f>SUM(B26:B37)</f>
        <v>15856.581999999999</v>
      </c>
      <c r="D37" s="10">
        <v>15233.163</v>
      </c>
      <c r="E37" s="13">
        <f>D37-D36</f>
        <v>-454.56500000000051</v>
      </c>
      <c r="F37" s="9">
        <f t="shared" si="1"/>
        <v>2010.7300000000005</v>
      </c>
      <c r="G37" s="12">
        <f>SUM(F26:F37)</f>
        <v>18239.400000000001</v>
      </c>
      <c r="H37" s="14">
        <f>G37/G25-1</f>
        <v>-0.12901323695114819</v>
      </c>
      <c r="I37" s="14">
        <f>G37/G36-1</f>
        <v>7.2679201011456307E-3</v>
      </c>
      <c r="J37" s="13">
        <f>G37-G36</f>
        <v>131.60600000000341</v>
      </c>
      <c r="K37" s="15">
        <f t="shared" si="3"/>
        <v>0.83517895325504121</v>
      </c>
    </row>
    <row r="38" spans="1:12" ht="12" hidden="1" customHeight="1" x14ac:dyDescent="0.25">
      <c r="A38" s="1">
        <v>38961</v>
      </c>
      <c r="B38" s="10">
        <v>1770.45</v>
      </c>
      <c r="C38" s="12">
        <f t="shared" ref="C38:C41" si="18">SUM(B27:B38)</f>
        <v>15970.325000000001</v>
      </c>
      <c r="D38" s="10">
        <v>15144.04</v>
      </c>
      <c r="E38" s="13">
        <f t="shared" ref="E38:E41" si="19">D38-D37</f>
        <v>-89.122999999999593</v>
      </c>
      <c r="F38" s="9">
        <f t="shared" si="1"/>
        <v>1859.5729999999996</v>
      </c>
      <c r="G38" s="12">
        <f t="shared" ref="G38:G41" si="20">SUM(F27:F38)</f>
        <v>18788.04</v>
      </c>
      <c r="H38" s="14"/>
      <c r="I38" s="14"/>
      <c r="J38" s="13"/>
      <c r="K38" s="15">
        <f t="shared" si="3"/>
        <v>0.80604682553369056</v>
      </c>
    </row>
    <row r="39" spans="1:12" ht="12" hidden="1" customHeight="1" x14ac:dyDescent="0.25">
      <c r="A39" s="1">
        <v>38991</v>
      </c>
      <c r="B39" s="10">
        <v>1849.7190000000001</v>
      </c>
      <c r="C39" s="12">
        <f t="shared" si="18"/>
        <v>16313.459000000003</v>
      </c>
      <c r="D39" s="10">
        <v>15738.044</v>
      </c>
      <c r="E39" s="13">
        <f t="shared" si="19"/>
        <v>594.003999999999</v>
      </c>
      <c r="F39" s="9">
        <f t="shared" si="1"/>
        <v>1255.7150000000011</v>
      </c>
      <c r="G39" s="12">
        <f t="shared" si="20"/>
        <v>19124.813000000002</v>
      </c>
      <c r="H39" s="14"/>
      <c r="I39" s="14"/>
      <c r="J39" s="13"/>
      <c r="K39" s="15">
        <f t="shared" si="3"/>
        <v>0.82291230769158363</v>
      </c>
    </row>
    <row r="40" spans="1:12" ht="12" hidden="1" customHeight="1" x14ac:dyDescent="0.25">
      <c r="A40" s="1">
        <v>39022</v>
      </c>
      <c r="B40" s="10">
        <v>1632.6120000000001</v>
      </c>
      <c r="C40" s="12">
        <f t="shared" si="18"/>
        <v>16710.849000000002</v>
      </c>
      <c r="D40" s="10">
        <f>D39+B40-F40</f>
        <v>16082.405999999999</v>
      </c>
      <c r="E40" s="13">
        <f t="shared" si="19"/>
        <v>344.36199999999917</v>
      </c>
      <c r="F40" s="10">
        <v>1288.25</v>
      </c>
      <c r="G40" s="12">
        <f t="shared" si="20"/>
        <v>19421.050000000003</v>
      </c>
      <c r="H40" s="14"/>
      <c r="I40" s="14"/>
      <c r="J40" s="13"/>
      <c r="K40" s="15">
        <f t="shared" si="3"/>
        <v>0.82809147806117567</v>
      </c>
    </row>
    <row r="41" spans="1:12" ht="12" hidden="1" customHeight="1" x14ac:dyDescent="0.25">
      <c r="A41" s="1">
        <v>39052</v>
      </c>
      <c r="B41" s="10">
        <v>1727.393</v>
      </c>
      <c r="C41" s="19">
        <f t="shared" si="18"/>
        <v>17190.100000000002</v>
      </c>
      <c r="D41" s="20">
        <f>D40+B41-F41</f>
        <v>16184.262999999999</v>
      </c>
      <c r="E41" s="13">
        <f t="shared" si="19"/>
        <v>101.85699999999997</v>
      </c>
      <c r="F41" s="10">
        <v>1625.5360000000001</v>
      </c>
      <c r="G41" s="19">
        <f t="shared" si="20"/>
        <v>19735.982</v>
      </c>
      <c r="H41" s="14"/>
      <c r="I41" s="14"/>
      <c r="J41" s="13"/>
      <c r="K41" s="21">
        <f t="shared" si="3"/>
        <v>0.82003839484652952</v>
      </c>
    </row>
    <row r="42" spans="1:12" ht="12" customHeight="1" x14ac:dyDescent="0.25">
      <c r="A42" s="1">
        <v>39448</v>
      </c>
      <c r="B42" s="10">
        <v>1920.425</v>
      </c>
      <c r="C42" s="12">
        <v>22897.671000000002</v>
      </c>
      <c r="D42" s="10">
        <v>17073.634999999998</v>
      </c>
      <c r="E42" s="13">
        <v>-100.46500000000015</v>
      </c>
      <c r="F42" s="10">
        <v>2020.89</v>
      </c>
      <c r="G42" s="12">
        <v>22034.885000000002</v>
      </c>
      <c r="H42" s="17"/>
      <c r="I42" s="17"/>
      <c r="J42" s="17"/>
      <c r="K42" s="15">
        <v>0.77484565950763973</v>
      </c>
    </row>
    <row r="43" spans="1:12" ht="12" customHeight="1" x14ac:dyDescent="0.25">
      <c r="A43" s="1">
        <v>39479</v>
      </c>
      <c r="B43" s="10">
        <v>1966.605</v>
      </c>
      <c r="C43" s="12">
        <v>23231.411</v>
      </c>
      <c r="D43" s="10">
        <v>16688.384999999998</v>
      </c>
      <c r="E43" s="13">
        <v>-385.25</v>
      </c>
      <c r="F43" s="10">
        <v>2351.855</v>
      </c>
      <c r="G43" s="12">
        <v>22917.925999999999</v>
      </c>
      <c r="H43" s="17"/>
      <c r="I43" s="17"/>
      <c r="J43" s="17"/>
      <c r="K43" s="15">
        <v>0.72818042086356327</v>
      </c>
    </row>
    <row r="44" spans="1:12" ht="12" customHeight="1" x14ac:dyDescent="0.25">
      <c r="A44" s="1">
        <v>39508</v>
      </c>
      <c r="B44" s="10">
        <v>2164.2750000000001</v>
      </c>
      <c r="C44" s="12">
        <v>23440.859</v>
      </c>
      <c r="D44" s="10">
        <v>17045.281999999999</v>
      </c>
      <c r="E44" s="13">
        <v>356.89700000000084</v>
      </c>
      <c r="F44" s="10">
        <v>1807.3779999999999</v>
      </c>
      <c r="G44" s="12">
        <v>22823.199999999997</v>
      </c>
      <c r="H44" s="17"/>
      <c r="I44" s="17"/>
      <c r="J44" s="17"/>
      <c r="K44" s="15">
        <v>0.74684014511549657</v>
      </c>
    </row>
    <row r="45" spans="1:12" ht="12" customHeight="1" x14ac:dyDescent="0.25">
      <c r="A45" s="1">
        <v>39539</v>
      </c>
      <c r="B45" s="10">
        <v>2030.6759999999999</v>
      </c>
      <c r="C45" s="12">
        <v>23818.515000000003</v>
      </c>
      <c r="D45" s="10">
        <v>16609.274999999998</v>
      </c>
      <c r="E45" s="13">
        <v>-436.00700000000143</v>
      </c>
      <c r="F45" s="10">
        <v>2466.683</v>
      </c>
      <c r="G45" s="12">
        <v>23452.562999999998</v>
      </c>
      <c r="H45" s="17"/>
      <c r="I45" s="17"/>
      <c r="J45" s="17"/>
      <c r="K45" s="15">
        <v>0.70820724370295896</v>
      </c>
    </row>
    <row r="46" spans="1:12" ht="12" customHeight="1" x14ac:dyDescent="0.25">
      <c r="A46" s="1">
        <v>39569</v>
      </c>
      <c r="B46" s="10">
        <v>2275.4430000000002</v>
      </c>
      <c r="C46" s="12">
        <v>24413.870999999999</v>
      </c>
      <c r="D46" s="10">
        <v>16872.654999999999</v>
      </c>
      <c r="E46" s="13">
        <v>263.38000000000102</v>
      </c>
      <c r="F46" s="10">
        <v>2012.0630000000001</v>
      </c>
      <c r="G46" s="12">
        <v>23806.877</v>
      </c>
      <c r="H46" s="17"/>
      <c r="I46" s="17"/>
      <c r="J46" s="17"/>
      <c r="K46" s="15">
        <v>0.70873029671216425</v>
      </c>
    </row>
    <row r="47" spans="1:12" ht="12" customHeight="1" x14ac:dyDescent="0.25">
      <c r="A47" s="1">
        <v>39600</v>
      </c>
      <c r="B47" s="10">
        <v>2278.7779999999998</v>
      </c>
      <c r="C47" s="12">
        <v>24588.393999999997</v>
      </c>
      <c r="D47" s="10">
        <v>17075.689999999999</v>
      </c>
      <c r="E47" s="13">
        <v>203.03499999999985</v>
      </c>
      <c r="F47" s="10">
        <v>2075.7429999999999</v>
      </c>
      <c r="G47" s="12">
        <v>24003.444</v>
      </c>
      <c r="H47" s="17"/>
      <c r="I47" s="17"/>
      <c r="J47" s="17"/>
      <c r="K47" s="15">
        <v>0.71138499958589274</v>
      </c>
    </row>
    <row r="48" spans="1:12" ht="12" customHeight="1" x14ac:dyDescent="0.25">
      <c r="A48" s="1">
        <v>39630</v>
      </c>
      <c r="B48" s="10">
        <v>2127.498</v>
      </c>
      <c r="C48" s="12">
        <v>24861.031999999996</v>
      </c>
      <c r="D48" s="10">
        <v>16885.133999999998</v>
      </c>
      <c r="E48" s="13">
        <v>-190.55600000000049</v>
      </c>
      <c r="F48" s="10">
        <v>2318.0540000000001</v>
      </c>
      <c r="G48" s="12">
        <v>24316.990999999995</v>
      </c>
      <c r="H48" s="17"/>
      <c r="I48" s="17"/>
      <c r="J48" s="17"/>
      <c r="K48" s="15">
        <v>0.6943759612363225</v>
      </c>
    </row>
    <row r="49" spans="1:26" ht="12" customHeight="1" x14ac:dyDescent="0.25">
      <c r="A49" s="1">
        <v>39661</v>
      </c>
      <c r="B49" s="10">
        <v>2535.6309999999999</v>
      </c>
      <c r="C49" s="12">
        <v>25161.728999999996</v>
      </c>
      <c r="D49" s="10">
        <v>17888.282999999999</v>
      </c>
      <c r="E49" s="13">
        <v>1003.1490000000013</v>
      </c>
      <c r="F49" s="10">
        <v>1532.482</v>
      </c>
      <c r="G49" s="12">
        <v>23613.628000000001</v>
      </c>
      <c r="H49" s="17"/>
      <c r="I49" s="17"/>
      <c r="J49" s="17"/>
      <c r="K49" s="15">
        <v>0.75754064559668677</v>
      </c>
    </row>
    <row r="50" spans="1:26" ht="12" customHeight="1" x14ac:dyDescent="0.25">
      <c r="A50" s="1">
        <v>39692</v>
      </c>
      <c r="B50" s="10">
        <v>2087.5149999999999</v>
      </c>
      <c r="C50" s="12">
        <v>25167.17</v>
      </c>
      <c r="D50" s="10">
        <v>18026.638999999999</v>
      </c>
      <c r="E50" s="13">
        <v>138.35599999999977</v>
      </c>
      <c r="F50" s="10">
        <v>1949.1590000000001</v>
      </c>
      <c r="G50" s="12">
        <v>23434.252</v>
      </c>
      <c r="H50" s="17"/>
      <c r="I50" s="17"/>
      <c r="J50" s="17"/>
      <c r="K50" s="15">
        <v>0.76924320008165825</v>
      </c>
    </row>
    <row r="51" spans="1:26" ht="12" customHeight="1" x14ac:dyDescent="0.25">
      <c r="A51" s="1">
        <v>39722</v>
      </c>
      <c r="B51" s="10">
        <v>2276.6320000000001</v>
      </c>
      <c r="C51" s="12">
        <v>25447.845999999998</v>
      </c>
      <c r="D51" s="10">
        <v>18505.135000000002</v>
      </c>
      <c r="E51" s="13">
        <v>478.49600000000282</v>
      </c>
      <c r="F51" s="10">
        <v>1798.136</v>
      </c>
      <c r="G51" s="12">
        <v>23117.149999999998</v>
      </c>
      <c r="H51" s="17"/>
      <c r="I51" s="17"/>
      <c r="J51" s="17"/>
      <c r="K51" s="15">
        <v>0.80049378924305137</v>
      </c>
    </row>
    <row r="52" spans="1:26" ht="12" customHeight="1" x14ac:dyDescent="0.25">
      <c r="A52" s="1">
        <v>39753</v>
      </c>
      <c r="B52" s="10">
        <v>1899.519</v>
      </c>
      <c r="C52" s="12">
        <v>25381.393000000004</v>
      </c>
      <c r="D52" s="10">
        <v>19022.406000000003</v>
      </c>
      <c r="E52" s="13">
        <v>517.27100000000064</v>
      </c>
      <c r="F52" s="10">
        <v>1382.248</v>
      </c>
      <c r="G52" s="12">
        <v>22963.606</v>
      </c>
      <c r="H52" s="17"/>
      <c r="I52" s="17"/>
      <c r="J52" s="17"/>
      <c r="K52" s="15">
        <v>0.82837190291455109</v>
      </c>
    </row>
    <row r="53" spans="1:26" ht="12" customHeight="1" x14ac:dyDescent="0.25">
      <c r="A53" s="1">
        <v>39783</v>
      </c>
      <c r="B53" s="10">
        <v>1701.454</v>
      </c>
      <c r="C53" s="19">
        <v>25264.451000000001</v>
      </c>
      <c r="D53" s="20">
        <v>19357.000000000004</v>
      </c>
      <c r="E53" s="13">
        <v>334.59400000000096</v>
      </c>
      <c r="F53" s="10">
        <v>1366.86</v>
      </c>
      <c r="G53" s="19">
        <v>23081.550999999999</v>
      </c>
      <c r="H53" s="52"/>
      <c r="I53" s="52"/>
      <c r="J53" s="52"/>
      <c r="K53" s="21">
        <v>0.83863515064477268</v>
      </c>
    </row>
    <row r="54" spans="1:26" ht="12" customHeight="1" x14ac:dyDescent="0.25">
      <c r="A54" s="1">
        <v>39814</v>
      </c>
      <c r="B54" s="10">
        <v>2061.2240000000002</v>
      </c>
      <c r="C54" s="12">
        <f t="shared" ref="C54:C65" si="21">SUM(B43:B54)</f>
        <v>25405.25</v>
      </c>
      <c r="D54" s="10">
        <f t="shared" ref="D54:D77" si="22">D53+B54-F54</f>
        <v>20042.926000000003</v>
      </c>
      <c r="E54" s="13">
        <f t="shared" ref="E54:E65" si="23">D54-D53</f>
        <v>685.92599999999948</v>
      </c>
      <c r="F54" s="10">
        <v>1375.298</v>
      </c>
      <c r="G54" s="12">
        <f t="shared" ref="G54:G65" si="24">SUM(F43:F54)</f>
        <v>22435.958999999999</v>
      </c>
      <c r="K54" s="15">
        <f t="shared" ref="K54:K65" si="25">D54/G54</f>
        <v>0.89333939324813372</v>
      </c>
      <c r="M54" t="s">
        <v>31</v>
      </c>
      <c r="T54" t="s">
        <v>31</v>
      </c>
    </row>
    <row r="55" spans="1:26" ht="12" customHeight="1" x14ac:dyDescent="0.25">
      <c r="A55" s="1">
        <v>39845</v>
      </c>
      <c r="B55" s="10">
        <v>1701.4649999999999</v>
      </c>
      <c r="C55" s="12">
        <f t="shared" si="21"/>
        <v>25140.110000000004</v>
      </c>
      <c r="D55" s="10">
        <f t="shared" si="22"/>
        <v>19706.000000000004</v>
      </c>
      <c r="E55" s="13">
        <f t="shared" si="23"/>
        <v>-336.92599999999948</v>
      </c>
      <c r="F55" s="10">
        <v>2038.3910000000001</v>
      </c>
      <c r="G55" s="12">
        <f t="shared" si="24"/>
        <v>22122.494999999999</v>
      </c>
      <c r="K55" s="15">
        <f t="shared" si="25"/>
        <v>0.89076751966719869</v>
      </c>
      <c r="M55" t="s">
        <v>32</v>
      </c>
      <c r="T55" t="s">
        <v>32</v>
      </c>
    </row>
    <row r="56" spans="1:26" ht="12" customHeight="1" x14ac:dyDescent="0.25">
      <c r="A56" s="1">
        <v>39873</v>
      </c>
      <c r="B56" s="10">
        <v>1724.8689999999999</v>
      </c>
      <c r="C56" s="12">
        <f t="shared" si="21"/>
        <v>24700.704000000002</v>
      </c>
      <c r="D56" s="10">
        <f t="shared" si="22"/>
        <v>19269.488000000001</v>
      </c>
      <c r="E56" s="13">
        <f t="shared" si="23"/>
        <v>-436.51200000000244</v>
      </c>
      <c r="F56" s="10">
        <v>2161.3809999999999</v>
      </c>
      <c r="G56" s="12">
        <f t="shared" si="24"/>
        <v>22476.498</v>
      </c>
      <c r="K56" s="15">
        <f t="shared" si="25"/>
        <v>0.85731718526613898</v>
      </c>
      <c r="U56" s="3" t="s">
        <v>36</v>
      </c>
    </row>
    <row r="57" spans="1:26" ht="12" customHeight="1" x14ac:dyDescent="0.25">
      <c r="A57" s="1">
        <v>39904</v>
      </c>
      <c r="B57" s="10">
        <v>1722.1679999999999</v>
      </c>
      <c r="C57" s="12">
        <f t="shared" si="21"/>
        <v>24392.195999999996</v>
      </c>
      <c r="D57" s="10">
        <f t="shared" si="22"/>
        <v>19071.685000000001</v>
      </c>
      <c r="E57" s="13">
        <f t="shared" si="23"/>
        <v>-197.80299999999988</v>
      </c>
      <c r="F57" s="10">
        <v>1919.971</v>
      </c>
      <c r="G57" s="12">
        <f t="shared" si="24"/>
        <v>21929.786000000004</v>
      </c>
      <c r="K57" s="15">
        <f t="shared" si="25"/>
        <v>0.86967036522837016</v>
      </c>
      <c r="M57" t="s">
        <v>33</v>
      </c>
      <c r="N57" s="3" t="s">
        <v>14</v>
      </c>
      <c r="O57" t="s">
        <v>34</v>
      </c>
      <c r="Q57" s="3" t="s">
        <v>8</v>
      </c>
      <c r="R57" t="s">
        <v>34</v>
      </c>
      <c r="T57" t="s">
        <v>33</v>
      </c>
      <c r="U57" t="s">
        <v>37</v>
      </c>
      <c r="V57" t="s">
        <v>38</v>
      </c>
    </row>
    <row r="58" spans="1:26" x14ac:dyDescent="0.25">
      <c r="A58" s="1">
        <v>39934</v>
      </c>
      <c r="B58" s="10">
        <v>1750.7539999999999</v>
      </c>
      <c r="C58" s="12">
        <f t="shared" si="21"/>
        <v>23867.506999999998</v>
      </c>
      <c r="D58" s="10">
        <f t="shared" si="22"/>
        <v>18074.13</v>
      </c>
      <c r="E58" s="13">
        <f t="shared" si="23"/>
        <v>-997.55500000000029</v>
      </c>
      <c r="F58" s="10">
        <v>2748.3090000000002</v>
      </c>
      <c r="G58" s="12">
        <f t="shared" si="24"/>
        <v>22666.032000000003</v>
      </c>
      <c r="K58" s="15">
        <f t="shared" si="25"/>
        <v>0.79741041572693439</v>
      </c>
      <c r="N58" s="31"/>
      <c r="O58" s="31"/>
      <c r="P58" s="31"/>
      <c r="Q58" s="31"/>
      <c r="R58" s="31"/>
      <c r="T58" s="31"/>
      <c r="U58" s="31"/>
      <c r="V58" s="31"/>
    </row>
    <row r="59" spans="1:26" x14ac:dyDescent="0.25">
      <c r="A59" s="1">
        <v>39965</v>
      </c>
      <c r="B59" s="10">
        <v>1609.116</v>
      </c>
      <c r="C59" s="12">
        <f t="shared" si="21"/>
        <v>23197.845000000001</v>
      </c>
      <c r="D59" s="10">
        <f t="shared" si="22"/>
        <v>17978.003000000001</v>
      </c>
      <c r="E59" s="13">
        <f t="shared" si="23"/>
        <v>-96.127000000000407</v>
      </c>
      <c r="F59" s="10">
        <v>1705.2429999999999</v>
      </c>
      <c r="G59" s="12">
        <f t="shared" si="24"/>
        <v>22295.531999999999</v>
      </c>
      <c r="K59" s="15">
        <f t="shared" si="25"/>
        <v>0.80635003461680133</v>
      </c>
      <c r="M59" s="32">
        <v>1987</v>
      </c>
      <c r="N59" s="33">
        <v>13059</v>
      </c>
      <c r="P59" s="31"/>
      <c r="Q59" s="33">
        <v>16814</v>
      </c>
      <c r="T59" s="32">
        <v>1987</v>
      </c>
      <c r="U59" s="37">
        <v>0.55989056738432263</v>
      </c>
      <c r="V59" s="37">
        <v>0.55989056738432263</v>
      </c>
    </row>
    <row r="60" spans="1:26" x14ac:dyDescent="0.25">
      <c r="A60" s="1">
        <v>39995</v>
      </c>
      <c r="B60" s="10">
        <v>1804.9839999999999</v>
      </c>
      <c r="C60" s="12">
        <f t="shared" si="21"/>
        <v>22875.331000000002</v>
      </c>
      <c r="D60" s="10">
        <f t="shared" si="22"/>
        <v>17579.497000000003</v>
      </c>
      <c r="E60" s="13">
        <f t="shared" si="23"/>
        <v>-398.50599999999758</v>
      </c>
      <c r="F60" s="10">
        <v>2203.4899999999998</v>
      </c>
      <c r="G60" s="12">
        <f t="shared" si="24"/>
        <v>22180.967999999993</v>
      </c>
      <c r="K60" s="15">
        <f t="shared" si="25"/>
        <v>0.79254868407907209</v>
      </c>
      <c r="M60" s="32">
        <v>1988</v>
      </c>
      <c r="N60" s="33">
        <v>17325</v>
      </c>
      <c r="O60" s="34">
        <v>0.32667126119917289</v>
      </c>
      <c r="P60" s="35"/>
      <c r="Q60" s="33">
        <v>16665</v>
      </c>
      <c r="R60" s="34">
        <v>-8.8616628999642622E-3</v>
      </c>
      <c r="T60" s="32">
        <v>1988</v>
      </c>
      <c r="U60" s="37">
        <v>0.46088794926004228</v>
      </c>
      <c r="V60" s="37">
        <v>0.60872041513732444</v>
      </c>
    </row>
    <row r="61" spans="1:26" x14ac:dyDescent="0.25">
      <c r="A61" s="1">
        <v>40026</v>
      </c>
      <c r="B61" s="10">
        <v>1915.7650000000001</v>
      </c>
      <c r="C61" s="12">
        <f t="shared" si="21"/>
        <v>22255.465</v>
      </c>
      <c r="D61" s="10">
        <f t="shared" si="22"/>
        <v>17023.982000000004</v>
      </c>
      <c r="E61" s="13">
        <f t="shared" si="23"/>
        <v>-555.51499999999942</v>
      </c>
      <c r="F61" s="10">
        <v>2471.2800000000002</v>
      </c>
      <c r="G61" s="12">
        <f t="shared" si="24"/>
        <v>23119.765999999996</v>
      </c>
      <c r="K61" s="15">
        <f t="shared" si="25"/>
        <v>0.73633885394860854</v>
      </c>
      <c r="M61" s="32">
        <v>1989</v>
      </c>
      <c r="N61" s="33">
        <v>15906</v>
      </c>
      <c r="O61" s="34">
        <v>-8.1904761904761925E-2</v>
      </c>
      <c r="P61" s="35"/>
      <c r="Q61" s="33">
        <v>15972</v>
      </c>
      <c r="R61" s="34">
        <v>-4.1584158415841621E-2</v>
      </c>
      <c r="T61" s="32">
        <v>1989</v>
      </c>
      <c r="U61" s="37">
        <v>0.53646249308840699</v>
      </c>
      <c r="V61" s="37">
        <v>0.71343692870201092</v>
      </c>
      <c r="X61" s="22"/>
      <c r="Y61" s="40" t="s">
        <v>19</v>
      </c>
      <c r="Z61" s="41" t="s">
        <v>19</v>
      </c>
    </row>
    <row r="62" spans="1:26" x14ac:dyDescent="0.25">
      <c r="A62" s="1">
        <v>40057</v>
      </c>
      <c r="B62" s="10">
        <v>1753.3920000000001</v>
      </c>
      <c r="C62" s="12">
        <f t="shared" si="21"/>
        <v>21921.342000000001</v>
      </c>
      <c r="D62" s="10">
        <f t="shared" si="22"/>
        <v>16809.111000000004</v>
      </c>
      <c r="E62" s="13">
        <f t="shared" si="23"/>
        <v>-214.87099999999919</v>
      </c>
      <c r="F62" s="10">
        <v>1968.2629999999999</v>
      </c>
      <c r="G62" s="12">
        <f t="shared" si="24"/>
        <v>23138.869999999995</v>
      </c>
      <c r="K62" s="15">
        <f t="shared" si="25"/>
        <v>0.72644476588528339</v>
      </c>
      <c r="M62" s="32">
        <v>1990</v>
      </c>
      <c r="N62" s="33">
        <v>15353</v>
      </c>
      <c r="O62" s="34">
        <v>-3.4766754683767109E-2</v>
      </c>
      <c r="P62" s="35"/>
      <c r="Q62" s="33">
        <v>14898</v>
      </c>
      <c r="R62" s="34">
        <v>-6.7242674680691228E-2</v>
      </c>
      <c r="T62" s="32">
        <v>1990</v>
      </c>
      <c r="U62" s="37">
        <v>0.57857142857142863</v>
      </c>
      <c r="V62" s="37">
        <v>0.7023090347697678</v>
      </c>
      <c r="X62" s="23"/>
      <c r="Y62" s="42" t="s">
        <v>3</v>
      </c>
      <c r="Z62" s="43" t="s">
        <v>3</v>
      </c>
    </row>
    <row r="63" spans="1:26" x14ac:dyDescent="0.25">
      <c r="A63" s="1">
        <v>40087</v>
      </c>
      <c r="B63" s="10">
        <v>2072.87</v>
      </c>
      <c r="C63" s="12">
        <f t="shared" si="21"/>
        <v>21717.58</v>
      </c>
      <c r="D63" s="10">
        <f t="shared" si="22"/>
        <v>16633.924000000003</v>
      </c>
      <c r="E63" s="13">
        <f t="shared" si="23"/>
        <v>-175.18700000000172</v>
      </c>
      <c r="F63" s="10">
        <v>2248.0569999999998</v>
      </c>
      <c r="G63" s="12">
        <f t="shared" si="24"/>
        <v>23588.790999999997</v>
      </c>
      <c r="K63" s="15">
        <f t="shared" si="25"/>
        <v>0.70516221030573401</v>
      </c>
      <c r="M63" s="32">
        <v>1991</v>
      </c>
      <c r="N63" s="33">
        <v>14910</v>
      </c>
      <c r="O63" s="34">
        <v>-2.8854295577411593E-2</v>
      </c>
      <c r="P63" s="35"/>
      <c r="Q63" s="33">
        <v>15613</v>
      </c>
      <c r="R63" s="34">
        <v>4.7993019197207776E-2</v>
      </c>
      <c r="T63" s="32">
        <v>1991</v>
      </c>
      <c r="U63" s="37">
        <v>0.59095899257345819</v>
      </c>
      <c r="V63" s="37">
        <v>0.75779740546508423</v>
      </c>
      <c r="X63" s="23"/>
      <c r="Y63" s="42" t="s">
        <v>20</v>
      </c>
      <c r="Z63" s="43" t="s">
        <v>20</v>
      </c>
    </row>
    <row r="64" spans="1:26" x14ac:dyDescent="0.25">
      <c r="A64" s="1">
        <v>40118</v>
      </c>
      <c r="B64" s="10">
        <v>1717.3030000000001</v>
      </c>
      <c r="C64" s="12">
        <f t="shared" si="21"/>
        <v>21535.364000000001</v>
      </c>
      <c r="D64" s="10">
        <f t="shared" si="22"/>
        <v>16326.449000000002</v>
      </c>
      <c r="E64" s="13">
        <f t="shared" si="23"/>
        <v>-307.47500000000036</v>
      </c>
      <c r="F64" s="10">
        <v>2024.778</v>
      </c>
      <c r="G64" s="12">
        <f t="shared" si="24"/>
        <v>24231.320999999996</v>
      </c>
      <c r="K64" s="15">
        <f t="shared" si="25"/>
        <v>0.67377461591961929</v>
      </c>
      <c r="M64" s="32">
        <v>1992</v>
      </c>
      <c r="N64" s="33">
        <v>13943</v>
      </c>
      <c r="O64" s="34">
        <v>-6.4855801475519836E-2</v>
      </c>
      <c r="P64" s="35"/>
      <c r="Q64" s="33">
        <v>14841</v>
      </c>
      <c r="R64" s="34">
        <v>-4.9445974508422474E-2</v>
      </c>
      <c r="T64" s="32">
        <v>1992</v>
      </c>
      <c r="U64" s="37">
        <v>0.53897170288024254</v>
      </c>
      <c r="V64" s="37">
        <v>0.76014433551198257</v>
      </c>
      <c r="X64" s="23"/>
      <c r="Y64" s="42" t="s">
        <v>14</v>
      </c>
      <c r="Z64" s="43" t="s">
        <v>8</v>
      </c>
    </row>
    <row r="65" spans="1:26" x14ac:dyDescent="0.25">
      <c r="A65" s="1">
        <v>40148</v>
      </c>
      <c r="B65" s="10">
        <v>1525.855</v>
      </c>
      <c r="C65" s="19">
        <f t="shared" si="21"/>
        <v>21359.764999999999</v>
      </c>
      <c r="D65" s="20">
        <v>18266.751</v>
      </c>
      <c r="E65" s="13">
        <f t="shared" si="23"/>
        <v>1940.3019999999979</v>
      </c>
      <c r="F65" s="10">
        <v>1799.99</v>
      </c>
      <c r="G65" s="19">
        <f t="shared" si="24"/>
        <v>24664.450999999997</v>
      </c>
      <c r="K65" s="21">
        <f t="shared" si="25"/>
        <v>0.7406104842957989</v>
      </c>
      <c r="M65" s="32">
        <v>1993</v>
      </c>
      <c r="N65" s="33">
        <v>15980</v>
      </c>
      <c r="O65" s="34">
        <v>0.14609481460230933</v>
      </c>
      <c r="P65" s="35"/>
      <c r="Q65" s="33">
        <v>16113</v>
      </c>
      <c r="R65" s="34">
        <v>8.5708510208206912E-2</v>
      </c>
      <c r="T65" s="32">
        <v>1993</v>
      </c>
      <c r="U65" s="37">
        <v>0.47091849608882158</v>
      </c>
      <c r="V65" s="37">
        <v>0.62322907398535354</v>
      </c>
      <c r="X65" s="23"/>
      <c r="Y65" s="42"/>
      <c r="Z65" s="44"/>
    </row>
    <row r="66" spans="1:26" x14ac:dyDescent="0.25">
      <c r="A66" s="1">
        <v>40179</v>
      </c>
      <c r="B66" s="10">
        <v>1562.7860000000001</v>
      </c>
      <c r="C66" s="12">
        <f t="shared" ref="C66:C77" si="26">SUM(B55:B66)</f>
        <v>20861.326999999997</v>
      </c>
      <c r="D66" s="10">
        <f t="shared" si="22"/>
        <v>17987.458999999999</v>
      </c>
      <c r="E66" s="54">
        <f t="shared" ref="E66:E77" si="27">D66-D65</f>
        <v>-279.29200000000128</v>
      </c>
      <c r="F66" s="10">
        <v>1842.078</v>
      </c>
      <c r="G66" s="12">
        <f t="shared" ref="G66:G77" si="28">SUM(F55:F66)</f>
        <v>25131.231000000003</v>
      </c>
      <c r="K66" s="55">
        <f t="shared" ref="K66:K77" si="29">D66/G66</f>
        <v>0.7157412623360947</v>
      </c>
      <c r="M66" s="32">
        <v>1994</v>
      </c>
      <c r="N66" s="33">
        <v>18280</v>
      </c>
      <c r="O66" s="34">
        <v>0.14392991239048802</v>
      </c>
      <c r="P66" s="35"/>
      <c r="Q66" s="33">
        <v>16600</v>
      </c>
      <c r="R66" s="34">
        <v>3.0224042698442144E-2</v>
      </c>
      <c r="T66" s="32">
        <v>1994</v>
      </c>
      <c r="U66" s="37">
        <v>0.54073264078731542</v>
      </c>
      <c r="V66" s="37">
        <v>0.62704819277108437</v>
      </c>
      <c r="X66" s="57" t="s">
        <v>45</v>
      </c>
      <c r="Z66" s="44"/>
    </row>
    <row r="67" spans="1:26" x14ac:dyDescent="0.25">
      <c r="A67" s="1">
        <v>40210</v>
      </c>
      <c r="B67" s="10">
        <f t="shared" ref="B67:B77" si="30">C$65*(1+B$80)*Y69</f>
        <v>1626.9187857924044</v>
      </c>
      <c r="C67" s="12">
        <f t="shared" si="26"/>
        <v>20786.780785792402</v>
      </c>
      <c r="D67" s="10">
        <f t="shared" si="22"/>
        <v>17633.995269661049</v>
      </c>
      <c r="E67" s="54">
        <f t="shared" si="27"/>
        <v>-353.46373033894997</v>
      </c>
      <c r="F67" s="10">
        <f t="shared" ref="F67:F77" si="31">G$65*(1+F$80)*Z69</f>
        <v>1980.3825161313562</v>
      </c>
      <c r="G67" s="12">
        <f t="shared" si="28"/>
        <v>25073.222516131362</v>
      </c>
      <c r="K67" s="55">
        <f t="shared" si="29"/>
        <v>0.70329991521097313</v>
      </c>
      <c r="M67" s="32">
        <v>1995</v>
      </c>
      <c r="N67" s="33">
        <v>17157</v>
      </c>
      <c r="O67" s="34">
        <v>-6.143326039387309E-2</v>
      </c>
      <c r="P67" s="35"/>
      <c r="Q67" s="33">
        <v>16131</v>
      </c>
      <c r="R67" s="34">
        <v>-2.8253012048192749E-2</v>
      </c>
      <c r="T67" s="32">
        <v>1995</v>
      </c>
      <c r="U67" s="37">
        <v>0.61123622140571288</v>
      </c>
      <c r="V67" s="37">
        <v>0.7088835162110223</v>
      </c>
      <c r="X67" s="23"/>
      <c r="Y67" s="6"/>
      <c r="Z67" s="24"/>
    </row>
    <row r="68" spans="1:26" x14ac:dyDescent="0.25">
      <c r="A68" s="1">
        <v>40238</v>
      </c>
      <c r="B68" s="10">
        <f t="shared" si="30"/>
        <v>1819.3970336361695</v>
      </c>
      <c r="C68" s="12">
        <f t="shared" si="26"/>
        <v>20881.308819428574</v>
      </c>
      <c r="D68" s="10">
        <f t="shared" si="22"/>
        <v>17205.444011597436</v>
      </c>
      <c r="E68" s="54">
        <f t="shared" si="27"/>
        <v>-428.5512580636132</v>
      </c>
      <c r="F68" s="10">
        <f t="shared" si="31"/>
        <v>2247.9482916997845</v>
      </c>
      <c r="G68" s="12">
        <f t="shared" si="28"/>
        <v>25159.789807831145</v>
      </c>
      <c r="K68" s="55">
        <f t="shared" si="29"/>
        <v>0.683846889938728</v>
      </c>
      <c r="M68" s="32">
        <v>1996</v>
      </c>
      <c r="N68" s="33">
        <v>16490</v>
      </c>
      <c r="O68" s="34">
        <v>-3.8876260418488129E-2</v>
      </c>
      <c r="P68" s="35"/>
      <c r="Q68" s="33">
        <v>17539</v>
      </c>
      <c r="R68" s="34">
        <v>8.7285351187155191E-2</v>
      </c>
      <c r="T68" s="32">
        <v>1996</v>
      </c>
      <c r="U68" s="37">
        <v>0.57467717975088561</v>
      </c>
      <c r="V68" s="37">
        <v>0.73724442234789633</v>
      </c>
      <c r="X68" s="23" t="s">
        <v>22</v>
      </c>
      <c r="Y68" s="25">
        <f>[1]data!R354</f>
        <v>7.9652005355998895E-2</v>
      </c>
      <c r="Z68" s="26">
        <f>[1]data!S354</f>
        <v>6.8948662774834926E-2</v>
      </c>
    </row>
    <row r="69" spans="1:26" x14ac:dyDescent="0.25">
      <c r="A69" s="1">
        <v>40269</v>
      </c>
      <c r="B69" s="10">
        <f t="shared" si="30"/>
        <v>1736.987245915898</v>
      </c>
      <c r="C69" s="12">
        <f t="shared" si="26"/>
        <v>20896.128065344474</v>
      </c>
      <c r="D69" s="10">
        <f t="shared" si="22"/>
        <v>16555.730148973282</v>
      </c>
      <c r="E69" s="54">
        <f t="shared" si="27"/>
        <v>-649.71386262415399</v>
      </c>
      <c r="F69" s="10">
        <f t="shared" si="31"/>
        <v>2386.7011085400532</v>
      </c>
      <c r="G69" s="12">
        <f t="shared" si="28"/>
        <v>25626.519916371191</v>
      </c>
      <c r="K69" s="55">
        <f t="shared" si="29"/>
        <v>0.64603895507469411</v>
      </c>
      <c r="M69" s="32">
        <v>1997</v>
      </c>
      <c r="N69" s="33">
        <v>17188</v>
      </c>
      <c r="O69" s="34">
        <v>4.2328684050940035E-2</v>
      </c>
      <c r="P69" s="35"/>
      <c r="Q69" s="33">
        <v>17439</v>
      </c>
      <c r="R69" s="34">
        <v>-5.7015793374765034E-3</v>
      </c>
      <c r="T69" s="32">
        <v>1997</v>
      </c>
      <c r="U69" s="37">
        <v>0.52989869753979735</v>
      </c>
      <c r="V69" s="37">
        <v>0.68097307738741997</v>
      </c>
      <c r="X69" s="23" t="s">
        <v>23</v>
      </c>
      <c r="Y69" s="25">
        <f>[1]data!R355</f>
        <v>7.4673968437552279E-2</v>
      </c>
      <c r="Z69" s="26">
        <f>[1]data!S355</f>
        <v>8.0052831450220033E-2</v>
      </c>
    </row>
    <row r="70" spans="1:26" x14ac:dyDescent="0.25">
      <c r="A70" s="1">
        <v>40299</v>
      </c>
      <c r="B70" s="10">
        <f t="shared" si="30"/>
        <v>1811.6269964721523</v>
      </c>
      <c r="C70" s="12">
        <f t="shared" si="26"/>
        <v>20957.001061816627</v>
      </c>
      <c r="D70" s="10">
        <f t="shared" si="22"/>
        <v>16038.383602577549</v>
      </c>
      <c r="E70" s="54">
        <f t="shared" si="27"/>
        <v>-517.34654639573273</v>
      </c>
      <c r="F70" s="10">
        <f t="shared" si="31"/>
        <v>2328.9735428678878</v>
      </c>
      <c r="G70" s="12">
        <f t="shared" si="28"/>
        <v>25207.184459239077</v>
      </c>
      <c r="K70" s="55">
        <f t="shared" si="29"/>
        <v>0.63626239687785013</v>
      </c>
      <c r="M70" s="32">
        <v>1998</v>
      </c>
      <c r="N70" s="36">
        <v>20099</v>
      </c>
      <c r="O70" s="34">
        <v>0.16936234582266696</v>
      </c>
      <c r="P70" s="35"/>
      <c r="Q70" s="33">
        <v>16950</v>
      </c>
      <c r="R70" s="34">
        <v>-2.8040598658179983E-2</v>
      </c>
      <c r="T70" s="32">
        <v>1998</v>
      </c>
      <c r="U70" s="37">
        <v>0.52904520490071816</v>
      </c>
      <c r="V70" s="37">
        <v>0.78371681415929206</v>
      </c>
      <c r="X70" s="23" t="s">
        <v>24</v>
      </c>
      <c r="Y70" s="25">
        <f>[1]data!R356</f>
        <v>8.3508530266894074E-2</v>
      </c>
      <c r="Z70" s="26">
        <f>[1]data!S356</f>
        <v>9.086861969261939E-2</v>
      </c>
    </row>
    <row r="71" spans="1:26" x14ac:dyDescent="0.25">
      <c r="A71" s="1">
        <v>40330</v>
      </c>
      <c r="B71" s="10">
        <f t="shared" si="30"/>
        <v>1877.2337251435774</v>
      </c>
      <c r="C71" s="12">
        <f t="shared" si="26"/>
        <v>21225.118786960204</v>
      </c>
      <c r="D71" s="10">
        <f t="shared" si="22"/>
        <v>15582.582672305094</v>
      </c>
      <c r="E71" s="54">
        <f t="shared" si="27"/>
        <v>-455.80093027245493</v>
      </c>
      <c r="F71" s="10">
        <f t="shared" si="31"/>
        <v>2333.0346554160333</v>
      </c>
      <c r="G71" s="12">
        <f t="shared" si="28"/>
        <v>25834.97611465511</v>
      </c>
      <c r="K71" s="55">
        <f t="shared" si="29"/>
        <v>0.60315839283728778</v>
      </c>
      <c r="M71" s="32">
        <v>1999</v>
      </c>
      <c r="N71" s="33">
        <v>16256</v>
      </c>
      <c r="O71" s="34">
        <v>-0.1912035424647992</v>
      </c>
      <c r="P71" s="35"/>
      <c r="Q71" s="33">
        <v>15640</v>
      </c>
      <c r="R71" s="34">
        <v>-7.7286135693215297E-2</v>
      </c>
      <c r="T71" s="32">
        <v>1999</v>
      </c>
      <c r="U71" s="37">
        <v>0.78493874470185221</v>
      </c>
      <c r="V71" s="37">
        <v>0.92715188207423005</v>
      </c>
      <c r="X71" s="23" t="s">
        <v>25</v>
      </c>
      <c r="Y71" s="25">
        <f>[1]data!R357</f>
        <v>7.9726002250800357E-2</v>
      </c>
      <c r="Z71" s="26">
        <f>[1]data!S357</f>
        <v>9.647741282691534E-2</v>
      </c>
    </row>
    <row r="72" spans="1:26" x14ac:dyDescent="0.25">
      <c r="A72" s="1">
        <v>40360</v>
      </c>
      <c r="B72" s="10">
        <f t="shared" si="30"/>
        <v>1806.7474939450517</v>
      </c>
      <c r="C72" s="12">
        <f t="shared" si="26"/>
        <v>21226.882280905251</v>
      </c>
      <c r="D72" s="10">
        <f t="shared" si="22"/>
        <v>15142.617390741822</v>
      </c>
      <c r="E72" s="54">
        <f t="shared" si="27"/>
        <v>-439.96528156327258</v>
      </c>
      <c r="F72" s="10">
        <f t="shared" si="31"/>
        <v>2246.7127755083252</v>
      </c>
      <c r="G72" s="12">
        <f t="shared" si="28"/>
        <v>25878.198890163436</v>
      </c>
      <c r="K72" s="55">
        <f t="shared" si="29"/>
        <v>0.5851495869172596</v>
      </c>
      <c r="M72" s="32">
        <v>2000</v>
      </c>
      <c r="N72" s="33">
        <v>13983.1</v>
      </c>
      <c r="O72" s="34">
        <v>-0.13981914370078741</v>
      </c>
      <c r="P72" s="35"/>
      <c r="Q72" s="33">
        <v>14235.1</v>
      </c>
      <c r="R72" s="34">
        <v>-8.9827365728900266E-2</v>
      </c>
      <c r="T72">
        <v>2000</v>
      </c>
      <c r="U72" s="37">
        <v>0.77799846232701175</v>
      </c>
      <c r="V72" s="37">
        <v>0.95875687561028722</v>
      </c>
      <c r="X72" s="23" t="s">
        <v>24</v>
      </c>
      <c r="Y72" s="25">
        <f>[1]data!R358</f>
        <v>8.3151893220834133E-2</v>
      </c>
      <c r="Z72" s="26">
        <f>[1]data!S358</f>
        <v>9.4143896424330201E-2</v>
      </c>
    </row>
    <row r="73" spans="1:26" x14ac:dyDescent="0.25">
      <c r="A73" s="1">
        <v>40391</v>
      </c>
      <c r="B73" s="10">
        <f t="shared" si="30"/>
        <v>2034.8848558304132</v>
      </c>
      <c r="C73" s="12">
        <f t="shared" si="26"/>
        <v>21346.002136735664</v>
      </c>
      <c r="D73" s="10">
        <f t="shared" si="22"/>
        <v>14843.830061099992</v>
      </c>
      <c r="E73" s="54">
        <f t="shared" si="27"/>
        <v>-298.78732964182927</v>
      </c>
      <c r="F73" s="10">
        <f t="shared" si="31"/>
        <v>2333.6721854722432</v>
      </c>
      <c r="G73" s="12">
        <f t="shared" si="28"/>
        <v>25740.591075635679</v>
      </c>
      <c r="K73" s="55">
        <f t="shared" si="29"/>
        <v>0.57667013230128072</v>
      </c>
      <c r="M73" s="32">
        <v>2001</v>
      </c>
      <c r="N73" s="33">
        <v>14957</v>
      </c>
      <c r="O73" s="34">
        <v>6.9648361236063439E-2</v>
      </c>
      <c r="P73" s="35"/>
      <c r="Q73" s="33">
        <v>15981</v>
      </c>
      <c r="R73" s="34">
        <v>0.12264754023505287</v>
      </c>
      <c r="T73">
        <v>2001</v>
      </c>
      <c r="U73" s="37">
        <v>0.78993805143608031</v>
      </c>
      <c r="V73" s="37">
        <v>0.96856824910239991</v>
      </c>
      <c r="X73" s="23" t="s">
        <v>22</v>
      </c>
      <c r="Y73" s="25">
        <f>[1]data!R359</f>
        <v>8.6163177391183732E-2</v>
      </c>
      <c r="Z73" s="26">
        <f>[1]data!S359</f>
        <v>9.4308058426200492E-2</v>
      </c>
    </row>
    <row r="74" spans="1:26" x14ac:dyDescent="0.25">
      <c r="A74" s="1">
        <v>40422</v>
      </c>
      <c r="B74" s="10">
        <f t="shared" si="30"/>
        <v>1917.7933183498128</v>
      </c>
      <c r="C74" s="12">
        <f t="shared" si="26"/>
        <v>21510.403455085478</v>
      </c>
      <c r="D74" s="10">
        <f t="shared" si="22"/>
        <v>14784.550649096538</v>
      </c>
      <c r="E74" s="54">
        <f t="shared" si="27"/>
        <v>-59.279412003454127</v>
      </c>
      <c r="F74" s="10">
        <f t="shared" si="31"/>
        <v>1977.0727303532653</v>
      </c>
      <c r="G74" s="12">
        <f t="shared" si="28"/>
        <v>25749.400805988946</v>
      </c>
      <c r="K74" s="55">
        <f t="shared" si="29"/>
        <v>0.57417066752317825</v>
      </c>
      <c r="M74" s="32">
        <v>2002</v>
      </c>
      <c r="N74" s="33">
        <v>17467.591</v>
      </c>
      <c r="O74" s="34">
        <v>0.16785391455505794</v>
      </c>
      <c r="P74" s="35"/>
      <c r="Q74" s="33">
        <v>16685.945</v>
      </c>
      <c r="R74" s="34">
        <v>4.411144484074847E-2</v>
      </c>
      <c r="T74">
        <v>2002</v>
      </c>
      <c r="U74" s="37">
        <v>0.68068774072603389</v>
      </c>
      <c r="V74" s="37">
        <v>0.81458606276124523</v>
      </c>
      <c r="X74" s="23" t="s">
        <v>22</v>
      </c>
      <c r="Y74" s="25">
        <f>[1]data!R360</f>
        <v>8.2927928865095132E-2</v>
      </c>
      <c r="Z74" s="26">
        <f>[1]data!S360</f>
        <v>9.0818676528294701E-2</v>
      </c>
    </row>
    <row r="75" spans="1:26" x14ac:dyDescent="0.25">
      <c r="A75" s="1">
        <v>40452</v>
      </c>
      <c r="B75" s="10">
        <f t="shared" si="30"/>
        <v>2027.2533381693102</v>
      </c>
      <c r="C75" s="12">
        <f t="shared" si="26"/>
        <v>21464.786793254789</v>
      </c>
      <c r="D75" s="10">
        <f t="shared" si="22"/>
        <v>14995.421110041509</v>
      </c>
      <c r="E75" s="54">
        <f t="shared" si="27"/>
        <v>210.87046094497055</v>
      </c>
      <c r="F75" s="10">
        <f t="shared" si="31"/>
        <v>1816.3828772243401</v>
      </c>
      <c r="G75" s="12">
        <f t="shared" si="28"/>
        <v>25317.726683213285</v>
      </c>
      <c r="K75" s="55">
        <f t="shared" si="29"/>
        <v>0.5922893985574188</v>
      </c>
      <c r="M75" s="32">
        <v>2003</v>
      </c>
      <c r="N75" s="33">
        <v>17213.927999999996</v>
      </c>
      <c r="O75" s="34">
        <v>-1.4521922341781623E-2</v>
      </c>
      <c r="P75" s="35"/>
      <c r="Q75" s="33">
        <v>17193.927</v>
      </c>
      <c r="R75" s="34">
        <v>3.0443705765540896E-2</v>
      </c>
      <c r="T75">
        <v>2003</v>
      </c>
      <c r="U75" s="37">
        <v>0.78083657095903691</v>
      </c>
      <c r="V75" s="37">
        <v>0.83705122362352824</v>
      </c>
      <c r="X75" s="23" t="s">
        <v>25</v>
      </c>
      <c r="Y75" s="25">
        <f>[1]data!R361</f>
        <v>9.3399208875889553E-2</v>
      </c>
      <c r="Z75" s="26">
        <f>[1]data!S361</f>
        <v>9.4333829248614096E-2</v>
      </c>
    </row>
    <row r="76" spans="1:26" x14ac:dyDescent="0.25">
      <c r="A76" s="1">
        <v>40483</v>
      </c>
      <c r="B76" s="10">
        <f t="shared" si="30"/>
        <v>1752.3470846058519</v>
      </c>
      <c r="C76" s="12">
        <f t="shared" si="26"/>
        <v>21499.830877860641</v>
      </c>
      <c r="D76" s="10">
        <f t="shared" si="22"/>
        <v>15012.958244111358</v>
      </c>
      <c r="E76" s="54">
        <f t="shared" si="27"/>
        <v>17.537134069849344</v>
      </c>
      <c r="F76" s="10">
        <f t="shared" si="31"/>
        <v>1734.8099505360019</v>
      </c>
      <c r="G76" s="12">
        <f t="shared" si="28"/>
        <v>25027.75863374929</v>
      </c>
      <c r="K76" s="55">
        <f t="shared" si="29"/>
        <v>0.59985228656739442</v>
      </c>
      <c r="M76" s="32">
        <v>2004</v>
      </c>
      <c r="N76" s="33">
        <v>19338.37</v>
      </c>
      <c r="O76" s="34">
        <v>0.12341413302065662</v>
      </c>
      <c r="P76" s="35"/>
      <c r="Q76" s="33">
        <v>17749.231000000003</v>
      </c>
      <c r="R76" s="34">
        <v>3.2296519579267935E-2</v>
      </c>
      <c r="T76">
        <v>2004</v>
      </c>
      <c r="U76" s="37">
        <v>0.78805919741854213</v>
      </c>
      <c r="V76" s="37">
        <v>0.84594008608034887</v>
      </c>
      <c r="X76" s="23" t="s">
        <v>26</v>
      </c>
      <c r="Y76" s="25">
        <f>[1]data!R362</f>
        <v>8.8024822735359415E-2</v>
      </c>
      <c r="Z76" s="26">
        <f>[1]data!S362</f>
        <v>7.9919040265501118E-2</v>
      </c>
    </row>
    <row r="77" spans="1:26" x14ac:dyDescent="0.25">
      <c r="A77" s="1">
        <v>40513</v>
      </c>
      <c r="B77" s="10">
        <f t="shared" si="30"/>
        <v>1640.3953436328238</v>
      </c>
      <c r="C77" s="19">
        <f t="shared" si="26"/>
        <v>21614.371221493464</v>
      </c>
      <c r="D77" s="20">
        <f t="shared" si="22"/>
        <v>15006.282525762494</v>
      </c>
      <c r="E77" s="13">
        <f t="shared" si="27"/>
        <v>-6.6757183488643932</v>
      </c>
      <c r="F77" s="10">
        <f t="shared" si="31"/>
        <v>1647.0710619816891</v>
      </c>
      <c r="G77" s="19">
        <f t="shared" si="28"/>
        <v>24874.839695730978</v>
      </c>
      <c r="K77" s="21">
        <f t="shared" si="29"/>
        <v>0.60327152694527209</v>
      </c>
      <c r="M77" s="32">
        <v>2005</v>
      </c>
      <c r="N77" s="33">
        <v>19260.618999999999</v>
      </c>
      <c r="O77" s="34">
        <v>-4.0205560241118876E-3</v>
      </c>
      <c r="P77" s="35"/>
      <c r="Q77" s="36">
        <v>18744.891000000003</v>
      </c>
      <c r="R77" s="34">
        <v>5.6095951424599777E-2</v>
      </c>
      <c r="T77">
        <v>2005</v>
      </c>
      <c r="U77" s="37">
        <v>0.7506385292485932</v>
      </c>
      <c r="V77" s="37">
        <v>0.82851983508466365</v>
      </c>
      <c r="X77" s="23" t="s">
        <v>27</v>
      </c>
      <c r="Y77" s="25">
        <f>[1]data!R363</f>
        <v>9.3048929738459671E-2</v>
      </c>
      <c r="Z77" s="26">
        <f>[1]data!S363</f>
        <v>7.3423488207497972E-2</v>
      </c>
    </row>
    <row r="78" spans="1:26" x14ac:dyDescent="0.25">
      <c r="A78" s="1"/>
      <c r="C78" s="19"/>
      <c r="G78" s="33"/>
      <c r="M78" s="32">
        <v>2006</v>
      </c>
      <c r="N78" s="36">
        <v>22448.547999999999</v>
      </c>
      <c r="O78" s="34">
        <v>0.16551539698698159</v>
      </c>
      <c r="P78" s="35"/>
      <c r="Q78" s="36">
        <v>21332.774999999998</v>
      </c>
      <c r="R78" s="34">
        <v>0.13805809807056191</v>
      </c>
      <c r="T78">
        <v>2006</v>
      </c>
      <c r="U78" s="37">
        <v>0.75473826647002729</v>
      </c>
      <c r="V78" s="37">
        <v>0.84989824008405568</v>
      </c>
      <c r="X78" s="23" t="s">
        <v>28</v>
      </c>
      <c r="Y78" s="25">
        <f>[1]data!R364</f>
        <v>8.0431003704810169E-2</v>
      </c>
      <c r="Z78" s="26">
        <f>[1]data!S364</f>
        <v>7.0126072835522663E-2</v>
      </c>
    </row>
    <row r="79" spans="1:26" ht="15.6" x14ac:dyDescent="0.3">
      <c r="A79" s="17"/>
      <c r="B79" s="8"/>
      <c r="E79" s="17"/>
      <c r="F79" s="8"/>
      <c r="G79" s="56"/>
      <c r="M79" s="32">
        <v>2007</v>
      </c>
      <c r="N79" s="36">
        <v>20471.092000000001</v>
      </c>
      <c r="O79" s="34">
        <v>-8.8088369902587838E-2</v>
      </c>
      <c r="P79" s="35"/>
      <c r="Q79" s="36">
        <v>20301.695999999996</v>
      </c>
      <c r="R79" s="34">
        <v>-4.8333093092670865E-2</v>
      </c>
      <c r="T79">
        <v>2007</v>
      </c>
      <c r="U79" s="37">
        <v>0.72341835450691749</v>
      </c>
      <c r="V79" s="37">
        <v>0.8435018237216958</v>
      </c>
      <c r="X79" s="23" t="s">
        <v>29</v>
      </c>
      <c r="Y79" s="25">
        <f>[1]data!R365</f>
        <v>7.5292529157122659E-2</v>
      </c>
      <c r="Z79" s="26">
        <f>[1]data!S365</f>
        <v>6.6579411319449083E-2</v>
      </c>
    </row>
    <row r="80" spans="1:26" ht="15.6" x14ac:dyDescent="0.3">
      <c r="A80" s="17">
        <v>2014</v>
      </c>
      <c r="B80" s="8">
        <v>0.02</v>
      </c>
      <c r="E80" s="17">
        <v>2014</v>
      </c>
      <c r="F80" s="8">
        <v>3.0000000000000001E-3</v>
      </c>
      <c r="M80" s="32">
        <v>2008</v>
      </c>
      <c r="N80" s="36">
        <v>20258.46</v>
      </c>
      <c r="O80" s="34">
        <v>-1.0386939788067817E-2</v>
      </c>
      <c r="P80" s="35"/>
      <c r="Q80" s="36">
        <v>20896.232</v>
      </c>
      <c r="R80" s="34">
        <v>2.9285041013322521E-2</v>
      </c>
      <c r="T80">
        <v>2008</v>
      </c>
      <c r="U80" s="37">
        <v>0.68202283641587824</v>
      </c>
      <c r="V80" s="37">
        <v>0.84255102402071946</v>
      </c>
      <c r="X80" s="27"/>
      <c r="Y80" s="25"/>
      <c r="Z80" s="26"/>
    </row>
    <row r="81" spans="2:26" x14ac:dyDescent="0.25">
      <c r="M81" s="32">
        <v>2009</v>
      </c>
      <c r="N81" s="36">
        <v>22156.288999999997</v>
      </c>
      <c r="O81" s="34">
        <v>9.3680812855468476E-2</v>
      </c>
      <c r="P81" s="35"/>
      <c r="Q81" s="36">
        <v>19604.055</v>
      </c>
      <c r="R81" s="34">
        <v>-6.1837799274050975E-2</v>
      </c>
      <c r="T81">
        <v>2009</v>
      </c>
      <c r="U81" s="37">
        <v>0.79621269550219842</v>
      </c>
      <c r="V81" s="37">
        <v>0.95542197774899118</v>
      </c>
      <c r="X81" s="28" t="s">
        <v>30</v>
      </c>
      <c r="Y81" s="29">
        <f>SUM(Y68:Y79)</f>
        <v>1</v>
      </c>
      <c r="Z81" s="30">
        <f>SUM(Z68:Z79)</f>
        <v>1</v>
      </c>
    </row>
    <row r="82" spans="2:26" ht="15.6" x14ac:dyDescent="0.3">
      <c r="B82" s="38" t="s">
        <v>15</v>
      </c>
      <c r="C82" s="39"/>
      <c r="D82" s="39"/>
      <c r="E82" s="39"/>
      <c r="F82" s="39"/>
      <c r="G82" s="39"/>
      <c r="H82" s="39"/>
      <c r="I82" s="39"/>
      <c r="J82" s="39"/>
      <c r="K82" s="39"/>
      <c r="M82" s="32">
        <v>2010</v>
      </c>
      <c r="N82" s="2">
        <v>17190.099999999999</v>
      </c>
      <c r="O82" s="34">
        <v>-0.22414353775580376</v>
      </c>
      <c r="P82" s="35"/>
      <c r="Q82" s="2">
        <v>19735.982</v>
      </c>
      <c r="R82" s="34">
        <f>Q82/Q81-1</f>
        <v>6.7295771206516974E-3</v>
      </c>
      <c r="T82">
        <v>2010</v>
      </c>
      <c r="U82" s="37">
        <v>0.80604682553369056</v>
      </c>
      <c r="V82" s="37">
        <v>1.0220343891374781</v>
      </c>
    </row>
    <row r="83" spans="2:26" ht="15.6" x14ac:dyDescent="0.3">
      <c r="B83" s="7" t="s">
        <v>16</v>
      </c>
      <c r="F83" s="7" t="s">
        <v>17</v>
      </c>
      <c r="M83" s="32">
        <v>2011</v>
      </c>
      <c r="N83" s="2">
        <v>22689.418000000001</v>
      </c>
      <c r="O83" s="34">
        <f>N83/N82-1</f>
        <v>0.31991192605045948</v>
      </c>
      <c r="P83" s="35"/>
      <c r="Q83" s="2">
        <v>21699.580999999998</v>
      </c>
      <c r="R83" s="34">
        <f>Q83/Q82-1</f>
        <v>9.9493351787613094E-2</v>
      </c>
      <c r="T83">
        <v>2011</v>
      </c>
      <c r="U83" s="37">
        <v>0.74</v>
      </c>
      <c r="V83" s="37">
        <v>0.82</v>
      </c>
    </row>
    <row r="84" spans="2:26" x14ac:dyDescent="0.25">
      <c r="B84" s="53" t="s">
        <v>43</v>
      </c>
      <c r="C84" s="53"/>
      <c r="D84" s="53"/>
      <c r="E84" s="53"/>
      <c r="F84" s="53" t="s">
        <v>43</v>
      </c>
      <c r="M84" s="32">
        <v>2012</v>
      </c>
      <c r="N84" s="2">
        <v>25264</v>
      </c>
      <c r="O84" s="34">
        <f>N84/N83-1</f>
        <v>0.11347060554836608</v>
      </c>
      <c r="P84" s="35"/>
      <c r="Q84" s="2">
        <v>23082</v>
      </c>
      <c r="R84" s="34">
        <f>Q84/Q83-1</f>
        <v>6.3707174806739486E-2</v>
      </c>
      <c r="T84">
        <v>2012</v>
      </c>
      <c r="U84" s="37">
        <v>0.6943759612363225</v>
      </c>
      <c r="V84" s="37">
        <v>0.83863515064477268</v>
      </c>
    </row>
    <row r="86" spans="2:26" x14ac:dyDescent="0.25">
      <c r="B86" t="s">
        <v>44</v>
      </c>
      <c r="F86" t="s">
        <v>44</v>
      </c>
      <c r="M86" s="45" t="s">
        <v>39</v>
      </c>
      <c r="N86" s="46"/>
      <c r="O86" s="47">
        <f>MIN(O60:O84)</f>
        <v>-0.22414353775580376</v>
      </c>
      <c r="P86" s="46"/>
      <c r="Q86" s="46"/>
      <c r="R86" s="47">
        <f>MIN(R60:R84)</f>
        <v>-8.9827365728900266E-2</v>
      </c>
      <c r="S86" s="50"/>
    </row>
    <row r="87" spans="2:26" x14ac:dyDescent="0.25">
      <c r="B87" t="s">
        <v>35</v>
      </c>
      <c r="F87" t="s">
        <v>35</v>
      </c>
      <c r="M87" s="48" t="s">
        <v>40</v>
      </c>
      <c r="N87" s="39"/>
      <c r="O87" s="49">
        <f>MAX(O60:O84)</f>
        <v>0.32667126119917289</v>
      </c>
      <c r="P87" s="39"/>
      <c r="Q87" s="39"/>
      <c r="R87" s="49">
        <f>MAX(R60:R84)</f>
        <v>0.13805809807056191</v>
      </c>
      <c r="S87" s="51"/>
    </row>
    <row r="88" spans="2:26" x14ac:dyDescent="0.25">
      <c r="B88" t="s">
        <v>18</v>
      </c>
    </row>
    <row r="89" spans="2:26" x14ac:dyDescent="0.25">
      <c r="B89" t="s">
        <v>21</v>
      </c>
    </row>
    <row r="98" spans="1:12" ht="15.6" x14ac:dyDescent="0.3">
      <c r="B98" s="8"/>
      <c r="F98" s="8"/>
    </row>
    <row r="99" spans="1:12" ht="15.6" x14ac:dyDescent="0.3">
      <c r="B99" s="8"/>
      <c r="F99" s="8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2010-05-28T18:10:53Z</cp:lastPrinted>
  <dcterms:created xsi:type="dcterms:W3CDTF">2001-12-23T14:07:27Z</dcterms:created>
  <dcterms:modified xsi:type="dcterms:W3CDTF">2014-02-25T16:50:38Z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